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Giuliano\Nextcloud\Segreteria\REGOLAMENTI\2023_incentivi tecnici\"/>
    </mc:Choice>
  </mc:AlternateContent>
  <xr:revisionPtr revIDLastSave="0" documentId="13_ncr:1_{3F492F52-4C40-414E-B199-E5BC06EEA32D}" xr6:coauthVersionLast="47" xr6:coauthVersionMax="47" xr10:uidLastSave="{00000000-0000-0000-0000-000000000000}"/>
  <bookViews>
    <workbookView xWindow="-120" yWindow="-120" windowWidth="29040" windowHeight="15840" activeTab="1" xr2:uid="{2590DF9F-DEF3-4CC0-886E-8F2ACCD832F7}"/>
  </bookViews>
  <sheets>
    <sheet name="ISTRUZIONI" sheetId="13" r:id="rId1"/>
    <sheet name="fondo_EPBEC" sheetId="1" r:id="rId2"/>
    <sheet name="decurtazione %" sheetId="20" state="hidden" r:id="rId3"/>
    <sheet name="fondo_%_LAVORI_36-23" sheetId="14" state="hidden" r:id="rId4"/>
    <sheet name="fondo_%_SERVIZI-FORNITURE_36-23" sheetId="15" state="hidden" r:id="rId5"/>
    <sheet name="CUC_36-23" sheetId="16" state="hidden" r:id="rId6"/>
    <sheet name="vincolo_FONDO" sheetId="12" state="hidden" r:id="rId7"/>
    <sheet name="tabella_LAVORI_36-23" sheetId="17" state="hidden" r:id="rId8"/>
    <sheet name="tabella_SERVIZI-FORNITURE_36-23" sheetId="19" state="hidden" r:id="rId9"/>
    <sheet name="affidamenti EXT_36-23" sheetId="21" state="hidden" r:id="rId10"/>
    <sheet name="attribuzioni EPBEC_36-23" sheetId="22" state="hidden" r:id="rId11"/>
    <sheet name="personale" sheetId="4" state="hidden" r:id="rId12"/>
    <sheet name="tabella_LAVORI" sheetId="5" state="hidden" r:id="rId13"/>
    <sheet name="tabella_SERVIZI" sheetId="6" state="hidden" r:id="rId14"/>
    <sheet name="fondo_%_LAVORI" sheetId="8" state="hidden" r:id="rId15"/>
    <sheet name="fondo_%_SERVIZI" sheetId="9" state="hidden" r:id="rId16"/>
    <sheet name="cuc" sheetId="7" state="hidden" r:id="rId17"/>
    <sheet name="DL+collaudo_EXT" sheetId="11" state="hidden" r:id="rId18"/>
    <sheet name="ITACA LAVORI" sheetId="2" state="hidden" r:id="rId19"/>
    <sheet name="ITACA SERVIZI" sheetId="3" state="hidden" r:id="rId20"/>
  </sheets>
  <definedNames>
    <definedName name="_xlnm._FilterDatabase" localSheetId="1" hidden="1">fondo_EPBEC!$E$98:$M$124</definedName>
    <definedName name="_xlnm.Print_Area" localSheetId="1">fondo_EPBEC!$E$1:$R$126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95" i="1" l="1"/>
  <c r="E9" i="1"/>
  <c r="Q15" i="1"/>
  <c r="Q14" i="1"/>
  <c r="F14" i="1"/>
  <c r="J124" i="1" l="1"/>
  <c r="J123" i="1"/>
  <c r="J122" i="1"/>
  <c r="J121" i="1"/>
  <c r="J120" i="1"/>
  <c r="E99" i="1" a="1"/>
  <c r="E99" i="1" s="1"/>
  <c r="G120" i="1"/>
  <c r="G121" i="1"/>
  <c r="G122" i="1"/>
  <c r="G123" i="1"/>
  <c r="G124" i="1"/>
  <c r="F99" i="1" a="1"/>
  <c r="F99" i="1" s="1"/>
  <c r="R75" i="1"/>
  <c r="R76" i="1"/>
  <c r="R77" i="1"/>
  <c r="R78" i="1"/>
  <c r="R79" i="1"/>
  <c r="R80" i="1"/>
  <c r="R81" i="1"/>
  <c r="R82" i="1"/>
  <c r="R83" i="1"/>
  <c r="R84" i="1"/>
  <c r="R85" i="1"/>
  <c r="R86" i="1"/>
  <c r="R87" i="1"/>
  <c r="R88" i="1"/>
  <c r="R89" i="1"/>
  <c r="R90" i="1"/>
  <c r="R91" i="1"/>
  <c r="R92" i="1"/>
  <c r="R93" i="1"/>
  <c r="R94" i="1"/>
  <c r="R74" i="1"/>
  <c r="J2" i="4"/>
  <c r="B14" i="4"/>
  <c r="B77" i="1"/>
  <c r="A77" i="1"/>
  <c r="A89" i="1"/>
  <c r="B89" i="1"/>
  <c r="A90" i="1"/>
  <c r="B90" i="1"/>
  <c r="A91" i="1"/>
  <c r="B91" i="1"/>
  <c r="A92" i="1"/>
  <c r="B92" i="1"/>
  <c r="A93" i="1"/>
  <c r="B93" i="1"/>
  <c r="A94" i="1"/>
  <c r="B94" i="1"/>
  <c r="A95" i="1"/>
  <c r="B95" i="1"/>
  <c r="B88" i="1"/>
  <c r="A88" i="1"/>
  <c r="A75" i="1"/>
  <c r="B75" i="1"/>
  <c r="A76" i="1"/>
  <c r="B76" i="1"/>
  <c r="A78" i="1"/>
  <c r="B78" i="1"/>
  <c r="A79" i="1"/>
  <c r="B79" i="1"/>
  <c r="A80" i="1"/>
  <c r="B80" i="1"/>
  <c r="A81" i="1"/>
  <c r="B81" i="1"/>
  <c r="A82" i="1"/>
  <c r="B82" i="1"/>
  <c r="A83" i="1"/>
  <c r="B83" i="1"/>
  <c r="A84" i="1"/>
  <c r="B84" i="1"/>
  <c r="A85" i="1"/>
  <c r="B85" i="1"/>
  <c r="A86" i="1"/>
  <c r="B86" i="1"/>
  <c r="A87" i="1"/>
  <c r="B87" i="1"/>
  <c r="B74" i="1"/>
  <c r="A74" i="1"/>
  <c r="E16" i="22"/>
  <c r="K10" i="22"/>
  <c r="E8" i="3"/>
  <c r="D8" i="3"/>
  <c r="C8" i="3"/>
  <c r="B8" i="3"/>
  <c r="E7" i="3"/>
  <c r="E6" i="3"/>
  <c r="E5" i="3"/>
  <c r="E4" i="3"/>
  <c r="E3" i="3"/>
  <c r="E2" i="3"/>
  <c r="F9" i="2"/>
  <c r="F8" i="2"/>
  <c r="F7" i="2"/>
  <c r="F6" i="2"/>
  <c r="F5" i="2"/>
  <c r="F4" i="2"/>
  <c r="F3" i="2"/>
  <c r="F2" i="2"/>
  <c r="E2" i="2"/>
  <c r="D2" i="2"/>
  <c r="C2" i="2"/>
  <c r="B2" i="2"/>
  <c r="D29" i="11"/>
  <c r="D25" i="11"/>
  <c r="D21" i="11"/>
  <c r="D17" i="11"/>
  <c r="C18" i="7"/>
  <c r="F11" i="6"/>
  <c r="E11" i="6"/>
  <c r="D11" i="6"/>
  <c r="B11" i="6"/>
  <c r="F10" i="6"/>
  <c r="F9" i="6"/>
  <c r="F8" i="6"/>
  <c r="F6" i="6"/>
  <c r="F3" i="6"/>
  <c r="F2" i="6"/>
  <c r="F11" i="5"/>
  <c r="E11" i="5"/>
  <c r="D11" i="5"/>
  <c r="C11" i="5"/>
  <c r="B11" i="5"/>
  <c r="F10" i="5"/>
  <c r="F9" i="5"/>
  <c r="F7" i="5"/>
  <c r="F5" i="5"/>
  <c r="F4" i="5"/>
  <c r="F3" i="5"/>
  <c r="F2" i="5"/>
  <c r="B22" i="4"/>
  <c r="B21" i="4"/>
  <c r="B20" i="4"/>
  <c r="B19" i="4"/>
  <c r="B18" i="4"/>
  <c r="B17" i="4"/>
  <c r="B16" i="4"/>
  <c r="B15" i="4"/>
  <c r="B13" i="4"/>
  <c r="B12" i="4"/>
  <c r="B11" i="4"/>
  <c r="B10" i="4"/>
  <c r="B9" i="4"/>
  <c r="B8" i="4"/>
  <c r="B7" i="4"/>
  <c r="B6" i="4"/>
  <c r="B5" i="4"/>
  <c r="B4" i="4"/>
  <c r="G3" i="4"/>
  <c r="B3" i="4"/>
  <c r="G2" i="4"/>
  <c r="B2" i="4"/>
  <c r="E16" i="21"/>
  <c r="K10" i="21"/>
  <c r="B11" i="19"/>
  <c r="B17" i="17"/>
  <c r="C3" i="12"/>
  <c r="C2" i="12"/>
  <c r="C18" i="16"/>
  <c r="K56" i="1"/>
  <c r="B56" i="1"/>
  <c r="A56" i="1"/>
  <c r="C95" i="1" s="1"/>
  <c r="K95" i="1" s="1"/>
  <c r="K55" i="1"/>
  <c r="B55" i="1"/>
  <c r="A55" i="1"/>
  <c r="C94" i="1" s="1"/>
  <c r="K94" i="1" s="1"/>
  <c r="K54" i="1"/>
  <c r="B54" i="1"/>
  <c r="A54" i="1"/>
  <c r="C93" i="1" s="1"/>
  <c r="K93" i="1" s="1"/>
  <c r="K53" i="1"/>
  <c r="B53" i="1"/>
  <c r="A53" i="1"/>
  <c r="C92" i="1" s="1"/>
  <c r="K92" i="1" s="1"/>
  <c r="K52" i="1"/>
  <c r="B52" i="1"/>
  <c r="A52" i="1"/>
  <c r="C91" i="1" s="1"/>
  <c r="K51" i="1"/>
  <c r="B51" i="1"/>
  <c r="A51" i="1"/>
  <c r="C90" i="1" s="1"/>
  <c r="K90" i="1" s="1"/>
  <c r="K50" i="1"/>
  <c r="B50" i="1"/>
  <c r="A50" i="1"/>
  <c r="C89" i="1" s="1"/>
  <c r="K89" i="1" s="1"/>
  <c r="K49" i="1"/>
  <c r="B49" i="1"/>
  <c r="A49" i="1"/>
  <c r="C88" i="1" s="1"/>
  <c r="K88" i="1" s="1"/>
  <c r="K48" i="1"/>
  <c r="B48" i="1"/>
  <c r="A48" i="1"/>
  <c r="C87" i="1" s="1"/>
  <c r="K87" i="1" s="1"/>
  <c r="K47" i="1"/>
  <c r="B47" i="1"/>
  <c r="A47" i="1"/>
  <c r="C86" i="1" s="1"/>
  <c r="K46" i="1"/>
  <c r="B46" i="1"/>
  <c r="A46" i="1"/>
  <c r="C85" i="1" s="1"/>
  <c r="K45" i="1"/>
  <c r="B45" i="1"/>
  <c r="A45" i="1"/>
  <c r="C84" i="1" s="1"/>
  <c r="K84" i="1" s="1"/>
  <c r="K44" i="1"/>
  <c r="B44" i="1"/>
  <c r="A44" i="1"/>
  <c r="C83" i="1" s="1"/>
  <c r="K43" i="1"/>
  <c r="B43" i="1"/>
  <c r="A43" i="1"/>
  <c r="C82" i="1" s="1"/>
  <c r="K42" i="1"/>
  <c r="B42" i="1"/>
  <c r="A42" i="1"/>
  <c r="C81" i="1" s="1"/>
  <c r="K41" i="1"/>
  <c r="B41" i="1"/>
  <c r="A41" i="1"/>
  <c r="C80" i="1" s="1"/>
  <c r="K40" i="1"/>
  <c r="B40" i="1"/>
  <c r="A40" i="1"/>
  <c r="C79" i="1" s="1"/>
  <c r="K39" i="1"/>
  <c r="B39" i="1"/>
  <c r="A39" i="1"/>
  <c r="C78" i="1" s="1"/>
  <c r="K38" i="1"/>
  <c r="B38" i="1"/>
  <c r="A38" i="1"/>
  <c r="C77" i="1" s="1"/>
  <c r="K77" i="1" s="1"/>
  <c r="K37" i="1"/>
  <c r="B37" i="1"/>
  <c r="A37" i="1"/>
  <c r="C76" i="1" s="1"/>
  <c r="K76" i="1" s="1"/>
  <c r="K36" i="1"/>
  <c r="B36" i="1"/>
  <c r="A36" i="1"/>
  <c r="C75" i="1" s="1"/>
  <c r="K75" i="1" s="1"/>
  <c r="K35" i="1"/>
  <c r="B35" i="1"/>
  <c r="A35" i="1"/>
  <c r="C74" i="1" s="1"/>
  <c r="F32" i="1"/>
  <c r="L16" i="1"/>
  <c r="Q63" i="1" s="1"/>
  <c r="B16" i="1"/>
  <c r="A16" i="1"/>
  <c r="B14" i="1"/>
  <c r="A14" i="1"/>
  <c r="S11" i="1"/>
  <c r="F2" i="1"/>
  <c r="E2" i="1"/>
  <c r="K91" i="1" l="1"/>
  <c r="Q11" i="1"/>
  <c r="Q7" i="1"/>
  <c r="E70" i="1" a="1"/>
  <c r="E70" i="1" s="1"/>
  <c r="J117" i="1"/>
  <c r="J109" i="1"/>
  <c r="J118" i="1"/>
  <c r="J119" i="1"/>
  <c r="J110" i="1"/>
  <c r="J101" i="1"/>
  <c r="J111" i="1"/>
  <c r="J102" i="1"/>
  <c r="J103" i="1"/>
  <c r="J113" i="1"/>
  <c r="J104" i="1"/>
  <c r="J115" i="1"/>
  <c r="G100" i="1"/>
  <c r="J106" i="1"/>
  <c r="J116" i="1"/>
  <c r="G116" i="1"/>
  <c r="G115" i="1"/>
  <c r="G107" i="1"/>
  <c r="G114" i="1"/>
  <c r="G106" i="1"/>
  <c r="G113" i="1"/>
  <c r="G105" i="1"/>
  <c r="G112" i="1"/>
  <c r="G104" i="1"/>
  <c r="G108" i="1"/>
  <c r="G119" i="1"/>
  <c r="G111" i="1"/>
  <c r="G103" i="1"/>
  <c r="G118" i="1"/>
  <c r="G110" i="1"/>
  <c r="G102" i="1"/>
  <c r="G117" i="1"/>
  <c r="G109" i="1"/>
  <c r="G101" i="1"/>
  <c r="J99" i="1"/>
  <c r="G99" i="1"/>
  <c r="K83" i="1"/>
  <c r="K81" i="1"/>
  <c r="K82" i="1"/>
  <c r="K79" i="1"/>
  <c r="K74" i="1"/>
  <c r="K86" i="1"/>
  <c r="K85" i="1"/>
  <c r="K80" i="1"/>
  <c r="K78" i="1"/>
  <c r="K57" i="1"/>
  <c r="K96" i="1" l="1"/>
  <c r="M75" i="1" s="1"/>
  <c r="M91" i="1" l="1"/>
  <c r="M74" i="1"/>
  <c r="M89" i="1"/>
  <c r="M78" i="1"/>
  <c r="M90" i="1"/>
  <c r="M87" i="1"/>
  <c r="M85" i="1"/>
  <c r="M88" i="1"/>
  <c r="M81" i="1"/>
  <c r="M77" i="1"/>
  <c r="M94" i="1"/>
  <c r="M84" i="1"/>
  <c r="M80" i="1"/>
  <c r="M76" i="1"/>
  <c r="M95" i="1"/>
  <c r="M93" i="1"/>
  <c r="M79" i="1"/>
  <c r="M82" i="1"/>
  <c r="M92" i="1"/>
  <c r="M86" i="1"/>
  <c r="M83" i="1"/>
  <c r="M96" i="1" l="1"/>
  <c r="L11" i="1"/>
  <c r="H7" i="1" s="1"/>
  <c r="N14" i="1" l="1"/>
  <c r="F64" i="1" s="1"/>
  <c r="N23" i="1" l="1"/>
  <c r="N16" i="1"/>
  <c r="R64" i="1" s="1"/>
  <c r="Q65" i="1" s="1"/>
  <c r="N24" i="1" l="1"/>
  <c r="L44" i="1" s="1"/>
  <c r="H30" i="1"/>
  <c r="N21" i="1"/>
  <c r="H31" i="1"/>
  <c r="H29" i="1"/>
  <c r="L51" i="1" l="1"/>
  <c r="L38" i="1"/>
  <c r="L36" i="1"/>
  <c r="L39" i="1"/>
  <c r="L50" i="1"/>
  <c r="L41" i="1"/>
  <c r="L35" i="1"/>
  <c r="L56" i="1"/>
  <c r="L37" i="1"/>
  <c r="L40" i="1"/>
  <c r="L47" i="1"/>
  <c r="L42" i="1"/>
  <c r="L49" i="1"/>
  <c r="L43" i="1"/>
  <c r="L46" i="1"/>
  <c r="L48" i="1"/>
  <c r="L54" i="1"/>
  <c r="L55" i="1"/>
  <c r="L53" i="1"/>
  <c r="L45" i="1"/>
  <c r="L52" i="1"/>
  <c r="H32" i="1"/>
  <c r="L57" i="1" l="1"/>
  <c r="L64" i="1" s="1"/>
  <c r="K65" i="1" s="1"/>
  <c r="O64" i="1" l="1"/>
  <c r="N80" i="1" s="1"/>
  <c r="L91" i="1" l="1"/>
  <c r="L83" i="1"/>
  <c r="N90" i="1"/>
  <c r="J108" i="1" s="1"/>
  <c r="N65" i="1"/>
  <c r="N88" i="1"/>
  <c r="N82" i="1"/>
  <c r="L82" i="1"/>
  <c r="N94" i="1"/>
  <c r="L88" i="1"/>
  <c r="N83" i="1"/>
  <c r="L94" i="1"/>
  <c r="L86" i="1"/>
  <c r="L84" i="1"/>
  <c r="N86" i="1"/>
  <c r="L79" i="1"/>
  <c r="N77" i="1"/>
  <c r="N76" i="1"/>
  <c r="N89" i="1"/>
  <c r="J112" i="1" s="1"/>
  <c r="L95" i="1"/>
  <c r="L75" i="1"/>
  <c r="L89" i="1"/>
  <c r="N87" i="1"/>
  <c r="N85" i="1"/>
  <c r="N81" i="1"/>
  <c r="N74" i="1"/>
  <c r="L90" i="1"/>
  <c r="L80" i="1"/>
  <c r="L92" i="1"/>
  <c r="L78" i="1"/>
  <c r="L76" i="1"/>
  <c r="L74" i="1"/>
  <c r="N91" i="1"/>
  <c r="N78" i="1"/>
  <c r="N75" i="1"/>
  <c r="J107" i="1" s="1"/>
  <c r="L93" i="1"/>
  <c r="L85" i="1"/>
  <c r="N79" i="1"/>
  <c r="J105" i="1" s="1"/>
  <c r="L77" i="1"/>
  <c r="N93" i="1"/>
  <c r="N92" i="1"/>
  <c r="L81" i="1"/>
  <c r="N95" i="1"/>
  <c r="L87" i="1"/>
  <c r="N84" i="1"/>
  <c r="J100" i="1"/>
  <c r="J114" i="1" l="1"/>
  <c r="J126" i="1" s="1"/>
  <c r="M100" i="1" s="1"/>
  <c r="N96" i="1"/>
  <c r="M102" i="1" l="1"/>
  <c r="M120" i="1"/>
  <c r="M123" i="1"/>
  <c r="M110" i="1"/>
  <c r="M113" i="1"/>
  <c r="M121" i="1"/>
  <c r="M118" i="1"/>
  <c r="M103" i="1"/>
  <c r="M115" i="1"/>
  <c r="M122" i="1"/>
  <c r="M116" i="1"/>
  <c r="M99" i="1"/>
  <c r="M119" i="1"/>
  <c r="M108" i="1"/>
  <c r="M101" i="1"/>
  <c r="M112" i="1"/>
  <c r="M109" i="1"/>
  <c r="M111" i="1"/>
  <c r="M124" i="1"/>
  <c r="M117" i="1"/>
  <c r="M104" i="1"/>
  <c r="M106" i="1"/>
  <c r="M114" i="1"/>
  <c r="M105" i="1"/>
  <c r="M107" i="1"/>
  <c r="M126"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<sst xmlns="http://schemas.openxmlformats.org/spreadsheetml/2006/main" count="552" uniqueCount="200">
  <si>
    <t>%</t>
  </si>
  <si>
    <t>€uro</t>
  </si>
  <si>
    <t>responsabile della CUC</t>
  </si>
  <si>
    <t>collaboratore CUC (1)</t>
  </si>
  <si>
    <t>collaboratore CUC (2)</t>
  </si>
  <si>
    <t>*** Comprendono i collaboratori a supporto del RUP e delle altre figure.</t>
  </si>
  <si>
    <r>
      <t>Nel caso in cui, in luogo del collaudo, si dia corso al certificato di regolare esecuzione, la percentuale è quella prevista per il collaudo</t>
    </r>
    <r>
      <rPr>
        <sz val="10"/>
        <rFont val="Times New Roman"/>
        <family val="1"/>
      </rPr>
      <t>.</t>
    </r>
  </si>
  <si>
    <t>** Fermo restando l’importo complessivo del 2%, la percentuale del 10% indicata per il collaudo è quella massima applicabile in caso di collaudo in corso d'opera, espletato da una commissione di collaudo incaricata del collaudo tecnico amministrativo, ivi inclusa anche la percentuale per il collaudatore statico.</t>
  </si>
  <si>
    <t>* In caso di presenza di ulteriore figure rispetto al Direttore dei lavori, la percentuale è così ripartita: Direttore dei lavori …..; Direttore operativo ….; Ispettore di cantiere.</t>
  </si>
  <si>
    <t>Collaboratori giuridico-amministrativi ***</t>
  </si>
  <si>
    <t>Collaboratori tecnici ***</t>
  </si>
  <si>
    <t>Collaudatore/Certificatore regolare esecuzione**</t>
  </si>
  <si>
    <t>Direzione dei lavori*</t>
  </si>
  <si>
    <t>Verificatore progettazione</t>
  </si>
  <si>
    <t>Responsabile del procedimento</t>
  </si>
  <si>
    <t>Responsabile della programmazione</t>
  </si>
  <si>
    <t>Totale</t>
  </si>
  <si>
    <t>Fase esecuzione</t>
  </si>
  <si>
    <t>Fase affidamento</t>
  </si>
  <si>
    <t>Fase verifica</t>
  </si>
  <si>
    <t>Fase programmazione</t>
  </si>
  <si>
    <t>FUNZIONE AFFIDATA</t>
  </si>
  <si>
    <t>** Comprendono i collaboratori a supporto del RUP e delle altre figure.</t>
  </si>
  <si>
    <t>Collaboratori giuridico-amministrativi **</t>
  </si>
  <si>
    <t>Collaboratori tecnici **</t>
  </si>
  <si>
    <t>Verificatore della conformità/Certificatore regolare esecuzione</t>
  </si>
  <si>
    <t>Direttore dell’esecuzione</t>
  </si>
  <si>
    <t>Totale per fasi</t>
  </si>
  <si>
    <t>funzione</t>
  </si>
  <si>
    <t>responsabile della programmazione</t>
  </si>
  <si>
    <t>responsabile del procedimento</t>
  </si>
  <si>
    <t>verificatore della progettazione</t>
  </si>
  <si>
    <t>direzione lavori</t>
  </si>
  <si>
    <t>collaudatore / certificatore reg. esec.</t>
  </si>
  <si>
    <t>collaboratori tecnici</t>
  </si>
  <si>
    <t>collaboratori giuridico amministrativi</t>
  </si>
  <si>
    <t>verifica</t>
  </si>
  <si>
    <t>NOME</t>
  </si>
  <si>
    <t>COGNOME</t>
  </si>
  <si>
    <t>SERVIZIO</t>
  </si>
  <si>
    <t>GABRIELE</t>
  </si>
  <si>
    <t>MORDINI</t>
  </si>
  <si>
    <t>Tecnico</t>
  </si>
  <si>
    <t>andrea</t>
  </si>
  <si>
    <t>santi</t>
  </si>
  <si>
    <t>alessandra</t>
  </si>
  <si>
    <t>galli</t>
  </si>
  <si>
    <t>Finanziario</t>
  </si>
  <si>
    <t>laura</t>
  </si>
  <si>
    <t>contri</t>
  </si>
  <si>
    <t>giuliano</t>
  </si>
  <si>
    <t>pozzi</t>
  </si>
  <si>
    <t>Segreteria</t>
  </si>
  <si>
    <t>manuela</t>
  </si>
  <si>
    <t>gherardi</t>
  </si>
  <si>
    <t>fausto</t>
  </si>
  <si>
    <t>minelli</t>
  </si>
  <si>
    <t>giovanni</t>
  </si>
  <si>
    <t>savini</t>
  </si>
  <si>
    <t>leonardo</t>
  </si>
  <si>
    <t>bartoli</t>
  </si>
  <si>
    <t>Vigilanza</t>
  </si>
  <si>
    <t>melissa</t>
  </si>
  <si>
    <t>zanelli</t>
  </si>
  <si>
    <t>roberta</t>
  </si>
  <si>
    <t>azzoni</t>
  </si>
  <si>
    <t>stefania</t>
  </si>
  <si>
    <t>prando</t>
  </si>
  <si>
    <t>nicola</t>
  </si>
  <si>
    <t>amidei</t>
  </si>
  <si>
    <t>nominativo</t>
  </si>
  <si>
    <t>servizio</t>
  </si>
  <si>
    <t>GRUPPO DI LAVORO</t>
  </si>
  <si>
    <t>progr.</t>
  </si>
  <si>
    <t>affidam.</t>
  </si>
  <si>
    <t>esecuz.</t>
  </si>
  <si>
    <t>NOMINATIVO</t>
  </si>
  <si>
    <t>TOTALE</t>
  </si>
  <si>
    <t>direttore dell'esecuzione</t>
  </si>
  <si>
    <t>verificatore / certificatore reg. esec.</t>
  </si>
  <si>
    <t>SERVIZI / FORNITURE</t>
  </si>
  <si>
    <t>LAVORI</t>
  </si>
  <si>
    <t>SI</t>
  </si>
  <si>
    <t>NO</t>
  </si>
  <si>
    <t>Percentuale da applicare per la costituzione del fondo</t>
  </si>
  <si>
    <t>Quota fondo Centrale Committenza se coinvolta</t>
  </si>
  <si>
    <t>Classi di importo dei Lavori €uro</t>
  </si>
  <si>
    <t>&lt;</t>
  </si>
  <si>
    <t>&gt;   =</t>
  </si>
  <si>
    <t>percentuale CUC</t>
  </si>
  <si>
    <t>direzione lavori esterna</t>
  </si>
  <si>
    <t>collaudo esterno</t>
  </si>
  <si>
    <t>( A )</t>
  </si>
  <si>
    <t>( B )</t>
  </si>
  <si>
    <t>( C )</t>
  </si>
  <si>
    <t>( D )</t>
  </si>
  <si>
    <t>( E )</t>
  </si>
  <si>
    <t>( F )</t>
  </si>
  <si>
    <t>( G )</t>
  </si>
  <si>
    <t>( H )</t>
  </si>
  <si>
    <t>lavori</t>
  </si>
  <si>
    <t>servizi</t>
  </si>
  <si>
    <t>direzione esecuzione esterna</t>
  </si>
  <si>
    <t>GRUPPO_LAVORO</t>
  </si>
  <si>
    <t/>
  </si>
  <si>
    <t>Altrimenti lasciare in bianco</t>
  </si>
  <si>
    <r>
      <t xml:space="preserve">Selezionare " </t>
    </r>
    <r>
      <rPr>
        <b/>
        <sz val="18"/>
        <color rgb="FFFF0000"/>
        <rFont val="Calibri"/>
        <family val="2"/>
        <scheme val="minor"/>
      </rPr>
      <t>SI</t>
    </r>
    <r>
      <rPr>
        <sz val="14"/>
        <color theme="1"/>
        <rFont val="Calibri"/>
        <family val="2"/>
        <scheme val="minor"/>
      </rPr>
      <t xml:space="preserve"> " se il nominativo è da inserire nel gruppo di lavoro.</t>
    </r>
  </si>
  <si>
    <t>Suddivisione quota Centrale Unica di Committenza (C.U.C.)</t>
  </si>
  <si>
    <t>C.U.C.</t>
  </si>
  <si>
    <t>- -</t>
  </si>
  <si>
    <t>FONDO da riportare nel quadro economico di progetto dopo le detrazioni</t>
  </si>
  <si>
    <t>quota Fondo per INNOVAZIONE TECNOLOGICA</t>
  </si>
  <si>
    <t>Note</t>
  </si>
  <si>
    <t>selezionare la tipologia di appalto fra le tre scelte possibili</t>
  </si>
  <si>
    <t xml:space="preserve">inserire sempre e comunque l'importo di base d'asta </t>
  </si>
  <si>
    <t>scegliere se l'importo del compenso è senza "vincoli" cioè calcolato sull'importo a base d'asta</t>
  </si>
  <si>
    <t>3a</t>
  </si>
  <si>
    <t>nel caso in cui l'importo del compenso incentivante fosse vincolato ad una cifra prestabilitsa allora selezionare SI e inserire l'ìimporto nella casella che si evidenzia</t>
  </si>
  <si>
    <t>scegliere (SI o NO) quali eventuali incarichi sono affidati all'esterno dell'Ente</t>
  </si>
  <si>
    <t>scegliere (SI o NO) se è previsto o meno il coinvolgimanto della Centrale unica di committenza</t>
  </si>
  <si>
    <t>definire il gruppo di lavoro scegliendo dall'elenco a discesa per ciascuna voce nelle caselle colorate con lo stesso colore della cella di tipologia di appalto (verde, giallo, azzurro)</t>
  </si>
  <si>
    <t>nella tabella delle percentuali di suddivisione di ciascun componente del gruppo è possibile stabilire la singola percentuale che può spettare ai collaboratori tecnici e/o amministrativi, nel caso siano più d'uno, indicando i valori nelle celle colorate in giallo chiaro</t>
  </si>
  <si>
    <t>infine nell'ultima tabella utilizzare il filtro per selezionare solamente le celle che contengono SI in modo tale da poter riprodurre il gruppo di lavoro con gli importi calcolati per ciascun componente</t>
  </si>
  <si>
    <t>una volta completato il tutto stampare (in PDF o in carta) i risultati che saranno organizzati in 4 pagine in orizzontale</t>
  </si>
  <si>
    <t>chiudere il file senza salvare così alla successiva riapertura tutti i campi saranno azzerati, oppure selezionare l'opzione "salva con nome" (in tal caso per un successivo riutilizzo del file tutti le scelte precedentemente effettuate andranno manualmente cambiate o azzerate)</t>
  </si>
  <si>
    <t>- -  - -</t>
  </si>
  <si>
    <r>
      <t xml:space="preserve">quota Fondo per
GUPPO LAVORO
</t>
    </r>
    <r>
      <rPr>
        <b/>
        <i/>
        <sz val="14"/>
        <color theme="0"/>
        <rFont val="Calibri"/>
        <family val="2"/>
        <scheme val="minor"/>
      </rPr>
      <t>- da ripartire -</t>
    </r>
  </si>
  <si>
    <t>CUP</t>
  </si>
  <si>
    <t>CIG</t>
  </si>
  <si>
    <t>Classi di importo dei Servizi/Forniture €uro</t>
  </si>
  <si>
    <t>Attività tecnica</t>
  </si>
  <si>
    <t>Percentuale</t>
  </si>
  <si>
    <t>Responsabile unico del progetto</t>
  </si>
  <si>
    <t>Programmazione della spesa per investimenti</t>
  </si>
  <si>
    <t>Collaborazione all'attività del RUP, quali responsabili e addetti alla gestione tecnico-amministrativa dell'intervento</t>
  </si>
  <si>
    <t>Redazione del documento di fattibilità delle alternative progettuali</t>
  </si>
  <si>
    <t>Redazione del progetto di fattibilità tecnica ed economica</t>
  </si>
  <si>
    <t>Redazione del progetto esecutivo</t>
  </si>
  <si>
    <t>Coordinamento per la sicurezza in fase di progettazione</t>
  </si>
  <si>
    <t>Verifica del progetto ai fini della sua validazione</t>
  </si>
  <si>
    <t>Predisposizione dei documenti di gara</t>
  </si>
  <si>
    <t>Direzione dei lavori</t>
  </si>
  <si>
    <t>Collaborazione Direzione Lavori</t>
  </si>
  <si>
    <t>Coordinamento per la sicurezza in fase di esecuzione</t>
  </si>
  <si>
    <t>Regolare esecuzione, collaudo tecnico-amministrativo</t>
  </si>
  <si>
    <t>Collaudo statico</t>
  </si>
  <si>
    <t>Redazione del progetto (livello unico)</t>
  </si>
  <si>
    <t>Direzione dell'esecuzione</t>
  </si>
  <si>
    <t>Direzione operativa</t>
  </si>
  <si>
    <t>Verifica di conformità</t>
  </si>
  <si>
    <t>Dyron</t>
  </si>
  <si>
    <t>Lopez</t>
  </si>
  <si>
    <t>lara</t>
  </si>
  <si>
    <t>rosi</t>
  </si>
  <si>
    <t>claudia</t>
  </si>
  <si>
    <t>piacentini</t>
  </si>
  <si>
    <t>michelle</t>
  </si>
  <si>
    <t>balboni</t>
  </si>
  <si>
    <t>alessandro</t>
  </si>
  <si>
    <t>battaglia</t>
  </si>
  <si>
    <t>alessio</t>
  </si>
  <si>
    <t>franciosi</t>
  </si>
  <si>
    <t>% (-)</t>
  </si>
  <si>
    <t>decurtazione quota fondo</t>
  </si>
  <si>
    <t>decurtazione quota CUC</t>
  </si>
  <si>
    <t>Scheda determinazione Fondo incentivante ( Art. 45, D.Lgs. 36/2023 )</t>
  </si>
  <si>
    <r>
      <t xml:space="preserve">attività esternalizzata - </t>
    </r>
    <r>
      <rPr>
        <b/>
        <u/>
        <sz val="14"/>
        <color rgb="FFC00000"/>
        <rFont val="Calibri"/>
        <family val="2"/>
        <scheme val="minor"/>
      </rPr>
      <t>SERVIZI / FORNITURE</t>
    </r>
  </si>
  <si>
    <r>
      <t xml:space="preserve">attività esternalizzata - </t>
    </r>
    <r>
      <rPr>
        <b/>
        <u/>
        <sz val="14"/>
        <color rgb="FFC00000"/>
        <rFont val="Calibri"/>
        <family val="2"/>
        <scheme val="minor"/>
      </rPr>
      <t>LAVORI</t>
    </r>
  </si>
  <si>
    <t>(Art. 6, Regolamento EPBEC)</t>
  </si>
  <si>
    <t>affidamenti esterni da detrarre dal Fondo EPBEC</t>
  </si>
  <si>
    <t>= [  ( C ) * 20 % ] + ( H )</t>
  </si>
  <si>
    <t>Q.E.</t>
  </si>
  <si>
    <t>&gt; &gt; &gt;</t>
  </si>
  <si>
    <t>= ( C ) - ( F ) - ( D )</t>
  </si>
  <si>
    <r>
      <t xml:space="preserve">attività attribuita al personale EPBEC - </t>
    </r>
    <r>
      <rPr>
        <b/>
        <u/>
        <sz val="14"/>
        <color rgb="FFC00000"/>
        <rFont val="Calibri"/>
        <family val="2"/>
        <scheme val="minor"/>
      </rPr>
      <t>SERVIZI / FORNITURE</t>
    </r>
  </si>
  <si>
    <r>
      <t xml:space="preserve">attività attribuita al personale EPBEC - </t>
    </r>
    <r>
      <rPr>
        <b/>
        <u/>
        <sz val="14"/>
        <color rgb="FFC00000"/>
        <rFont val="Calibri"/>
        <family val="2"/>
        <scheme val="minor"/>
      </rPr>
      <t>LAVORI</t>
    </r>
  </si>
  <si>
    <t>attribuzioni al personale EPBEC</t>
  </si>
  <si>
    <t>( Art. 7, comma 1, Regolamento EPBEC )</t>
  </si>
  <si>
    <t>RIPARAMETRAZIONE</t>
  </si>
  <si>
    <t>DEFINIZIONE, RUOLI E E ATTRIBUZIONI, PERCENTUALI E IMPORTI DEL GRUPPO DI LAVORO</t>
  </si>
  <si>
    <t>Pianificazione</t>
  </si>
  <si>
    <t>monzali</t>
  </si>
  <si>
    <t>Servizio</t>
  </si>
  <si>
    <t>importo €URO</t>
  </si>
  <si>
    <t>Eventuale diminuzione percentuale stabilita dall'Amministrazione</t>
  </si>
  <si>
    <t>Importo del Fondo complessivo</t>
  </si>
  <si>
    <t>Importo del Fondo EPBEC (dopo detrazione quota C.U.C.)</t>
  </si>
  <si>
    <t>SE(fondo_EPBEC!$M$1="lavori";SE(H7&lt;='fondo_%_LAVORI_36-23'!B4;'fondo_%_LAVORI_36-23'!C4;SE(E(H7&gt;='fondo_%_LAVORI_36-23'!A5;H7&lt;='fondo_%_LAVORI_36-23'!B5);'fondo_%_LAVORI_36-23'!C5;SE(E(H7&gt;='fondo_%_LAVORI_36-23'!A6;H7&lt;='fondo_%_LAVORI_36-23'!B6);'fondo_%_LAVORI_36-23'!C6;SE(H7&gt;='fondo_%_LAVORI_36-23'!A7;'fondo_%_LAVORI_36-23'!C7;))));SE(O(fondo_EPBEC!$M$1="servizi";fondo_EPBEC!$M$1="forniture");SE(H7&lt;='fondo_%_SERVIZI-FORNITURE_36-23'!B4;'fondo_%_SERVIZI-FORNITURE_36-23'!C4;SE(E(H7&gt;='fondo_%_SERVIZI-FORNITURE_36-23'!A5;H7&lt;='fondo_%_SERVIZI-FORNITURE_36-23'!B5);'fondo_%_SERVIZI-FORNITURE_36-23'!C5;SE(H7&gt;='fondo_%_SERVIZI-FORNITURE_36-23'!A6;'fondo_%_SERVIZI-FORNITURE_36-23'!C6;0)))))</t>
  </si>
  <si>
    <t>Quota percentuale applicabile ( artt. 8, 11  Reg. EPBEC - max 2% )</t>
  </si>
  <si>
    <t>Quota C.U.C. (art. 6, Reg. EPBEC)</t>
  </si>
  <si>
    <t>Finanziamenti europei o a destinazione vincolata</t>
  </si>
  <si>
    <t>SI           NO</t>
  </si>
  <si>
    <r>
      <t xml:space="preserve">non possono costituire importo per la quota del </t>
    </r>
    <r>
      <rPr>
        <b/>
        <sz val="12"/>
        <color theme="1"/>
        <rFont val="Calibri"/>
        <family val="2"/>
        <scheme val="minor"/>
      </rPr>
      <t>20 %</t>
    </r>
    <r>
      <rPr>
        <sz val="12"/>
        <color theme="1"/>
        <rFont val="Calibri"/>
        <family val="2"/>
        <scheme val="minor"/>
      </rPr>
      <t xml:space="preserve"> </t>
    </r>
    <r>
      <rPr>
        <i/>
        <sz val="12"/>
        <color theme="1"/>
        <rFont val="Calibri"/>
        <family val="2"/>
        <scheme val="minor"/>
      </rPr>
      <t xml:space="preserve">[rif. lettera </t>
    </r>
    <r>
      <rPr>
        <b/>
        <i/>
        <sz val="12"/>
        <color rgb="FFC00000"/>
        <rFont val="Calibri"/>
        <family val="2"/>
        <scheme val="minor"/>
      </rPr>
      <t>( F )</t>
    </r>
    <r>
      <rPr>
        <i/>
        <sz val="12"/>
        <rFont val="Calibri"/>
        <family val="2"/>
        <scheme val="minor"/>
      </rPr>
      <t>]</t>
    </r>
  </si>
  <si>
    <r>
      <t>Utilizzare il filtro della colonna
"</t>
    </r>
    <r>
      <rPr>
        <b/>
        <sz val="12"/>
        <color rgb="FFFF0000"/>
        <rFont val="Calibri"/>
        <family val="2"/>
        <scheme val="minor"/>
      </rPr>
      <t>GRUPPO DI LAVORO</t>
    </r>
    <r>
      <rPr>
        <sz val="12"/>
        <color theme="1"/>
        <rFont val="Calibri"/>
        <family val="2"/>
        <scheme val="minor"/>
      </rPr>
      <t>" per selezionare i nominativi dei componenti e i rispettivi importi totali spettanti.</t>
    </r>
  </si>
  <si>
    <r>
      <rPr>
        <sz val="14"/>
        <color theme="1"/>
        <rFont val="Calibri"/>
        <family val="2"/>
        <scheme val="minor"/>
      </rPr>
      <t xml:space="preserve">&gt; di cui per </t>
    </r>
    <r>
      <rPr>
        <b/>
        <i/>
        <sz val="16"/>
        <color rgb="FF003399"/>
        <rFont val="Calibri"/>
        <family val="2"/>
        <scheme val="minor"/>
      </rPr>
      <t>INNOVAZIONE TECNOLOGICA</t>
    </r>
    <r>
      <rPr>
        <sz val="14"/>
        <color theme="1"/>
        <rFont val="Calibri"/>
        <family val="2"/>
        <scheme val="minor"/>
      </rPr>
      <t xml:space="preserve"> per l'Ente</t>
    </r>
  </si>
  <si>
    <r>
      <rPr>
        <sz val="14"/>
        <color theme="0"/>
        <rFont val="Calibri"/>
        <family val="2"/>
        <scheme val="minor"/>
      </rPr>
      <t xml:space="preserve">&gt; di cui per </t>
    </r>
    <r>
      <rPr>
        <b/>
        <i/>
        <sz val="16"/>
        <color theme="0"/>
        <rFont val="Calibri"/>
        <family val="2"/>
        <scheme val="minor"/>
      </rPr>
      <t>FONDO INCENTIVANTE</t>
    </r>
    <r>
      <rPr>
        <sz val="14"/>
        <color theme="0"/>
        <rFont val="Calibri"/>
        <family val="2"/>
        <scheme val="minor"/>
      </rPr>
      <t xml:space="preserve"> per il personale</t>
    </r>
  </si>
  <si>
    <t>Servizi ingegneria/architettura o comparabili?</t>
  </si>
  <si>
    <r>
      <rPr>
        <i/>
        <sz val="14"/>
        <color theme="1"/>
        <rFont val="Calibri"/>
        <family val="2"/>
        <scheme val="minor"/>
      </rPr>
      <t xml:space="preserve">questi importi sono </t>
    </r>
    <r>
      <rPr>
        <i/>
        <u/>
        <sz val="14"/>
        <color theme="1"/>
        <rFont val="Calibri"/>
        <family val="2"/>
        <scheme val="minor"/>
      </rPr>
      <t>detratti</t>
    </r>
    <r>
      <rPr>
        <i/>
        <sz val="14"/>
        <color theme="1"/>
        <rFont val="Calibri"/>
        <family val="2"/>
        <scheme val="minor"/>
      </rPr>
      <t xml:space="preserve"> dalla quota complessiva
per il </t>
    </r>
    <r>
      <rPr>
        <i/>
        <u/>
        <sz val="14"/>
        <color theme="1"/>
        <rFont val="Calibri"/>
        <family val="2"/>
        <scheme val="minor"/>
      </rPr>
      <t xml:space="preserve">Fondo destinato al personale - 80 % -
</t>
    </r>
    <r>
      <rPr>
        <i/>
        <sz val="14"/>
        <color theme="1"/>
        <rFont val="Calibri"/>
        <family val="2"/>
        <scheme val="minor"/>
      </rPr>
      <t>di cui alla lettera</t>
    </r>
    <r>
      <rPr>
        <sz val="14"/>
        <color theme="1"/>
        <rFont val="Calibri"/>
        <family val="2"/>
        <scheme val="minor"/>
      </rPr>
      <t xml:space="preserve"> </t>
    </r>
    <r>
      <rPr>
        <b/>
        <sz val="20"/>
        <color rgb="FFC00000"/>
        <rFont val="Calibri"/>
        <family val="2"/>
        <scheme val="minor"/>
      </rPr>
      <t>( G )</t>
    </r>
  </si>
  <si>
    <r>
      <rPr>
        <i/>
        <sz val="13"/>
        <color theme="1"/>
        <rFont val="Calibri"/>
        <family val="2"/>
        <scheme val="minor"/>
      </rPr>
      <t xml:space="preserve">questi importi vengono </t>
    </r>
    <r>
      <rPr>
        <i/>
        <u/>
        <sz val="13"/>
        <color theme="1"/>
        <rFont val="Calibri"/>
        <family val="2"/>
        <scheme val="minor"/>
      </rPr>
      <t>detratti</t>
    </r>
    <r>
      <rPr>
        <i/>
        <sz val="13"/>
        <color theme="1"/>
        <rFont val="Calibri"/>
        <family val="2"/>
        <scheme val="minor"/>
      </rPr>
      <t xml:space="preserve"> dalla quota di </t>
    </r>
    <r>
      <rPr>
        <i/>
        <u/>
        <sz val="13"/>
        <color theme="1"/>
        <rFont val="Calibri"/>
        <family val="2"/>
        <scheme val="minor"/>
      </rPr>
      <t>Fondo destinato
al personale - 80 % -</t>
    </r>
    <r>
      <rPr>
        <i/>
        <sz val="13"/>
        <color theme="1"/>
        <rFont val="Calibri"/>
        <family val="2"/>
        <scheme val="minor"/>
      </rPr>
      <t xml:space="preserve"> </t>
    </r>
    <r>
      <rPr>
        <b/>
        <sz val="20"/>
        <color rgb="FFC00000"/>
        <rFont val="Calibri"/>
        <family val="2"/>
        <scheme val="minor"/>
      </rPr>
      <t>( G )</t>
    </r>
    <r>
      <rPr>
        <b/>
        <sz val="18"/>
        <color rgb="FFC00000"/>
        <rFont val="Calibri"/>
        <family val="2"/>
        <scheme val="minor"/>
      </rPr>
      <t xml:space="preserve">
</t>
    </r>
    <r>
      <rPr>
        <i/>
        <sz val="13"/>
        <rFont val="Calibri"/>
        <family val="2"/>
        <scheme val="minor"/>
      </rPr>
      <t xml:space="preserve">e riportati
in </t>
    </r>
    <r>
      <rPr>
        <i/>
        <u/>
        <sz val="13"/>
        <rFont val="Calibri"/>
        <family val="2"/>
        <scheme val="minor"/>
      </rPr>
      <t>aggiunta</t>
    </r>
    <r>
      <rPr>
        <i/>
        <sz val="13"/>
        <rFont val="Calibri"/>
        <family val="2"/>
        <scheme val="minor"/>
      </rPr>
      <t xml:space="preserve"> alla quota del </t>
    </r>
    <r>
      <rPr>
        <i/>
        <u/>
        <sz val="13"/>
        <rFont val="Calibri"/>
        <family val="2"/>
        <scheme val="minor"/>
      </rPr>
      <t>Fondo
per l'Amministrazione - 20 % -</t>
    </r>
    <r>
      <rPr>
        <i/>
        <sz val="13"/>
        <rFont val="Calibri"/>
        <family val="2"/>
        <scheme val="minor"/>
      </rPr>
      <t xml:space="preserve"> </t>
    </r>
    <r>
      <rPr>
        <b/>
        <sz val="20"/>
        <color rgb="FFC00000"/>
        <rFont val="Calibri"/>
        <family val="2"/>
        <scheme val="minor"/>
      </rPr>
      <t>( F )</t>
    </r>
  </si>
  <si>
    <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</si>
</sst>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109" x14ac:knownFonts="1">
    <font>
      <sz val="11"/>
      <color theme="1"/>
      <name val="Calibri"/>
      <family val="2"/>
      <scheme val="minor"/>
    </font>
    <font>
      <sz val="11"/>
      <color rgb="FF006100"/>
      <name val="Calibri"/>
      <family val="2"/>
      <scheme val="minor"/>
    </font>
    <font>
      <sz val="11"/>
      <color rgb="FF9C5700"/>
      <name val="Calibri"/>
      <family val="2"/>
      <scheme val="minor"/>
    </font>
    <font>
      <b/>
      <sz val="11"/>
      <color rgb="FF3F3F3F"/>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name val="Arial"/>
      <family val="2"/>
    </font>
    <font>
      <i/>
      <sz val="10"/>
      <name val="Times New Roman"/>
      <family val="1"/>
    </font>
    <font>
      <sz val="10"/>
      <name val="Times New Roman"/>
      <family val="1"/>
    </font>
    <font>
      <i/>
      <sz val="11"/>
      <name val="Times New Roman"/>
      <family val="1"/>
    </font>
    <font>
      <sz val="11"/>
      <name val="Times New Roman"/>
      <family val="1"/>
    </font>
    <font>
      <b/>
      <i/>
      <sz val="10"/>
      <name val="Times New Roman"/>
      <family val="1"/>
    </font>
    <font>
      <b/>
      <sz val="10"/>
      <name val="Times New Roman"/>
      <family val="1"/>
    </font>
    <font>
      <b/>
      <sz val="11"/>
      <name val="Times New Roman"/>
      <family val="1"/>
    </font>
    <font>
      <sz val="12"/>
      <color theme="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0"/>
      <color theme="1"/>
      <name val="Calibri"/>
      <family val="2"/>
      <scheme val="minor"/>
    </font>
    <font>
      <b/>
      <sz val="14"/>
      <name val="Calibri"/>
      <family val="2"/>
      <scheme val="minor"/>
    </font>
    <font>
      <i/>
      <sz val="11"/>
      <color theme="1"/>
      <name val="Calibri"/>
      <family val="2"/>
      <scheme val="minor"/>
    </font>
    <font>
      <b/>
      <sz val="12"/>
      <color rgb="FF006100"/>
      <name val="Calibri"/>
      <family val="2"/>
      <scheme val="minor"/>
    </font>
    <font>
      <b/>
      <sz val="14"/>
      <color rgb="FF006100"/>
      <name val="Calibri"/>
      <family val="2"/>
      <scheme val="minor"/>
    </font>
    <font>
      <b/>
      <sz val="16"/>
      <color rgb="FF006100"/>
      <name val="Calibri"/>
      <family val="2"/>
      <scheme val="minor"/>
    </font>
    <font>
      <b/>
      <sz val="18"/>
      <color rgb="FF006100"/>
      <name val="Calibri"/>
      <family val="2"/>
      <scheme val="minor"/>
    </font>
    <font>
      <i/>
      <sz val="10"/>
      <color theme="1"/>
      <name val="Calibri"/>
      <family val="2"/>
      <scheme val="minor"/>
    </font>
    <font>
      <b/>
      <sz val="14"/>
      <color theme="0"/>
      <name val="Calibri"/>
      <family val="2"/>
      <scheme val="minor"/>
    </font>
    <font>
      <sz val="10"/>
      <color theme="1"/>
      <name val="Calibri"/>
      <family val="2"/>
      <scheme val="minor"/>
    </font>
    <font>
      <sz val="10"/>
      <color rgb="FF9C5700"/>
      <name val="Calibri"/>
      <family val="2"/>
      <scheme val="minor"/>
    </font>
    <font>
      <b/>
      <sz val="11"/>
      <color rgb="FF9C5700"/>
      <name val="Calibri"/>
      <family val="2"/>
      <scheme val="minor"/>
    </font>
    <font>
      <b/>
      <sz val="12"/>
      <color rgb="FF9C5700"/>
      <name val="Calibri"/>
      <family val="2"/>
      <scheme val="minor"/>
    </font>
    <font>
      <b/>
      <sz val="16"/>
      <color theme="0"/>
      <name val="Calibri"/>
      <family val="2"/>
      <scheme val="minor"/>
    </font>
    <font>
      <i/>
      <sz val="10"/>
      <color theme="0"/>
      <name val="Calibri"/>
      <family val="2"/>
      <scheme val="minor"/>
    </font>
    <font>
      <i/>
      <sz val="14"/>
      <color theme="1"/>
      <name val="Calibri"/>
      <family val="2"/>
      <scheme val="minor"/>
    </font>
    <font>
      <sz val="14"/>
      <name val="Calibri"/>
      <family val="2"/>
      <scheme val="minor"/>
    </font>
    <font>
      <sz val="12.5"/>
      <name val="Calibri"/>
      <family val="2"/>
      <scheme val="minor"/>
    </font>
    <font>
      <sz val="16"/>
      <name val="Calibri"/>
      <family val="2"/>
      <scheme val="minor"/>
    </font>
    <font>
      <b/>
      <i/>
      <sz val="12"/>
      <color theme="1"/>
      <name val="Calibri"/>
      <family val="2"/>
      <scheme val="minor"/>
    </font>
    <font>
      <b/>
      <sz val="18"/>
      <color rgb="FFFF0000"/>
      <name val="Calibri"/>
      <family val="2"/>
      <scheme val="minor"/>
    </font>
    <font>
      <b/>
      <i/>
      <u/>
      <sz val="10"/>
      <color rgb="FF9C0006"/>
      <name val="Calibri"/>
      <family val="2"/>
      <scheme val="minor"/>
    </font>
    <font>
      <b/>
      <i/>
      <sz val="14"/>
      <color rgb="FF9C0006"/>
      <name val="Calibri"/>
      <family val="2"/>
      <scheme val="minor"/>
    </font>
    <font>
      <sz val="11"/>
      <color theme="1"/>
      <name val="Calibri"/>
      <family val="2"/>
      <scheme val="minor"/>
    </font>
    <font>
      <b/>
      <i/>
      <sz val="14"/>
      <color rgb="FFFF0000"/>
      <name val="Calibri"/>
      <family val="2"/>
      <scheme val="minor"/>
    </font>
    <font>
      <b/>
      <sz val="14"/>
      <color theme="1"/>
      <name val="Calibri"/>
      <family val="2"/>
      <scheme val="minor"/>
    </font>
    <font>
      <b/>
      <sz val="10"/>
      <color rgb="FF006100"/>
      <name val="Calibri"/>
      <family val="2"/>
      <scheme val="minor"/>
    </font>
    <font>
      <sz val="10"/>
      <color rgb="FFFF0000"/>
      <name val="Calibri"/>
      <family val="2"/>
      <scheme val="minor"/>
    </font>
    <font>
      <b/>
      <sz val="11"/>
      <color theme="4" tint="-0.249977111117893"/>
      <name val="Calibri"/>
      <family val="2"/>
      <scheme val="minor"/>
    </font>
    <font>
      <b/>
      <sz val="20"/>
      <color theme="4" tint="-0.249977111117893"/>
      <name val="Calibri"/>
      <family val="2"/>
      <scheme val="minor"/>
    </font>
    <font>
      <sz val="10"/>
      <color rgb="FF3F3F3F"/>
      <name val="Calibri"/>
      <family val="2"/>
      <scheme val="minor"/>
    </font>
    <font>
      <b/>
      <i/>
      <sz val="14"/>
      <color theme="4" tint="-0.249977111117893"/>
      <name val="Calibri"/>
      <family val="2"/>
      <scheme val="minor"/>
    </font>
    <font>
      <b/>
      <u/>
      <sz val="11"/>
      <color theme="1"/>
      <name val="Calibri"/>
      <family val="2"/>
      <scheme val="minor"/>
    </font>
    <font>
      <sz val="12"/>
      <color theme="0"/>
      <name val="Calibri"/>
      <family val="2"/>
      <scheme val="minor"/>
    </font>
    <font>
      <i/>
      <sz val="12"/>
      <color theme="1"/>
      <name val="Arial Black"/>
      <family val="2"/>
    </font>
    <font>
      <sz val="12"/>
      <color theme="1"/>
      <name val="Arial Black"/>
      <family val="2"/>
    </font>
    <font>
      <i/>
      <sz val="18"/>
      <color theme="5" tint="-0.249977111117893"/>
      <name val="Arial Black"/>
      <family val="2"/>
    </font>
    <font>
      <b/>
      <i/>
      <sz val="14"/>
      <color theme="0"/>
      <name val="Calibri"/>
      <family val="2"/>
      <scheme val="minor"/>
    </font>
    <font>
      <b/>
      <i/>
      <sz val="11"/>
      <color theme="0"/>
      <name val="Calibri"/>
      <family val="2"/>
      <scheme val="minor"/>
    </font>
    <font>
      <b/>
      <i/>
      <sz val="11"/>
      <color theme="1"/>
      <name val="Calibri"/>
      <family val="2"/>
      <scheme val="minor"/>
    </font>
    <font>
      <b/>
      <sz val="10"/>
      <color rgb="FF000000"/>
      <name val="Calibri"/>
      <family val="2"/>
      <scheme val="minor"/>
    </font>
    <font>
      <sz val="10"/>
      <color rgb="FFC00000"/>
      <name val="Calibri"/>
      <family val="2"/>
      <scheme val="minor"/>
    </font>
    <font>
      <sz val="11"/>
      <color rgb="FFC00000"/>
      <name val="Calibri"/>
      <family val="2"/>
      <scheme val="minor"/>
    </font>
    <font>
      <i/>
      <sz val="11"/>
      <color rgb="FFC00000"/>
      <name val="Calibri"/>
      <family val="2"/>
      <scheme val="minor"/>
    </font>
    <font>
      <i/>
      <sz val="10"/>
      <color rgb="FFC00000"/>
      <name val="Calibri"/>
      <family val="2"/>
      <scheme val="minor"/>
    </font>
    <font>
      <b/>
      <sz val="16"/>
      <color theme="1"/>
      <name val="Calibri"/>
      <family val="2"/>
      <scheme val="minor"/>
    </font>
    <font>
      <i/>
      <u/>
      <sz val="14"/>
      <color theme="1"/>
      <name val="Calibri"/>
      <family val="2"/>
      <scheme val="minor"/>
    </font>
    <font>
      <i/>
      <sz val="13"/>
      <color theme="1"/>
      <name val="Calibri"/>
      <family val="2"/>
      <scheme val="minor"/>
    </font>
    <font>
      <i/>
      <u/>
      <sz val="13"/>
      <color theme="1"/>
      <name val="Calibri"/>
      <family val="2"/>
      <scheme val="minor"/>
    </font>
    <font>
      <i/>
      <sz val="13"/>
      <name val="Calibri"/>
      <family val="2"/>
      <scheme val="minor"/>
    </font>
    <font>
      <i/>
      <u/>
      <sz val="13"/>
      <name val="Calibri"/>
      <family val="2"/>
      <scheme val="minor"/>
    </font>
    <font>
      <i/>
      <sz val="12"/>
      <color theme="1"/>
      <name val="Calibri"/>
      <family val="2"/>
      <scheme val="minor"/>
    </font>
    <font>
      <sz val="6"/>
      <color theme="1"/>
      <name val="Calibri"/>
      <family val="2"/>
      <scheme val="minor"/>
    </font>
    <font>
      <b/>
      <sz val="12"/>
      <color theme="1"/>
      <name val="Calibri"/>
      <family val="2"/>
      <scheme val="minor"/>
    </font>
    <font>
      <b/>
      <u/>
      <sz val="14"/>
      <color rgb="FFC00000"/>
      <name val="Calibri"/>
      <family val="2"/>
      <scheme val="minor"/>
    </font>
    <font>
      <b/>
      <i/>
      <sz val="16"/>
      <color theme="0"/>
      <name val="Calibri"/>
      <family val="2"/>
      <scheme val="minor"/>
    </font>
    <font>
      <b/>
      <sz val="20"/>
      <color theme="0"/>
      <name val="Calibri"/>
      <family val="2"/>
      <scheme val="minor"/>
    </font>
    <font>
      <i/>
      <sz val="10"/>
      <name val="Calibri"/>
      <family val="2"/>
      <scheme val="minor"/>
    </font>
    <font>
      <b/>
      <i/>
      <sz val="16"/>
      <color rgb="FF003399"/>
      <name val="Calibri"/>
      <family val="2"/>
      <scheme val="minor"/>
    </font>
    <font>
      <b/>
      <i/>
      <sz val="14"/>
      <color rgb="FF003399"/>
      <name val="Calibri"/>
      <family val="2"/>
      <scheme val="minor"/>
    </font>
    <font>
      <b/>
      <sz val="16"/>
      <color rgb="FF003399"/>
      <name val="Calibri"/>
      <family val="2"/>
      <scheme val="minor"/>
    </font>
    <font>
      <b/>
      <sz val="12"/>
      <name val="Calibri"/>
      <family val="2"/>
      <scheme val="minor"/>
    </font>
    <font>
      <b/>
      <sz val="18"/>
      <color rgb="FFC00000"/>
      <name val="Calibri"/>
      <family val="2"/>
      <scheme val="minor"/>
    </font>
    <font>
      <sz val="11"/>
      <name val="Calibri"/>
      <family val="2"/>
      <scheme val="minor"/>
    </font>
    <font>
      <b/>
      <i/>
      <sz val="14"/>
      <name val="Calibri"/>
      <family val="2"/>
      <scheme val="minor"/>
    </font>
    <font>
      <sz val="12"/>
      <name val="Calibri"/>
      <family val="2"/>
      <scheme val="minor"/>
    </font>
    <font>
      <sz val="10"/>
      <color theme="0"/>
      <name val="Calibri"/>
      <family val="2"/>
      <scheme val="minor"/>
    </font>
    <font>
      <i/>
      <sz val="8"/>
      <color theme="0"/>
      <name val="Calibri"/>
      <family val="2"/>
      <scheme val="minor"/>
    </font>
    <font>
      <i/>
      <sz val="11"/>
      <name val="Calibri"/>
      <family val="2"/>
      <scheme val="minor"/>
    </font>
    <font>
      <i/>
      <sz val="14"/>
      <name val="Calibri"/>
      <family val="2"/>
      <scheme val="minor"/>
    </font>
    <font>
      <i/>
      <sz val="14"/>
      <color rgb="FF9C0006"/>
      <name val="Calibri"/>
      <family val="2"/>
      <scheme val="minor"/>
    </font>
    <font>
      <b/>
      <sz val="11"/>
      <name val="Calibri"/>
      <family val="2"/>
      <scheme val="minor"/>
    </font>
    <font>
      <sz val="18"/>
      <name val="Calibri"/>
      <family val="2"/>
      <scheme val="minor"/>
    </font>
    <font>
      <sz val="20"/>
      <name val="Calibri"/>
      <family val="2"/>
      <scheme val="minor"/>
    </font>
    <font>
      <b/>
      <sz val="16"/>
      <name val="Calibri"/>
      <family val="2"/>
      <scheme val="minor"/>
    </font>
    <font>
      <b/>
      <i/>
      <sz val="12"/>
      <color rgb="FFC00000"/>
      <name val="Calibri"/>
      <family val="2"/>
      <scheme val="minor"/>
    </font>
    <font>
      <i/>
      <sz val="12"/>
      <name val="Calibri"/>
      <family val="2"/>
      <scheme val="minor"/>
    </font>
    <font>
      <b/>
      <sz val="12"/>
      <color rgb="FFFF0000"/>
      <name val="Calibri"/>
      <family val="2"/>
      <scheme val="minor"/>
    </font>
    <font>
      <sz val="14"/>
      <color theme="0"/>
      <name val="Calibri"/>
      <family val="2"/>
      <scheme val="minor"/>
    </font>
    <font>
      <b/>
      <sz val="10"/>
      <color theme="4" tint="-0.249977111117893"/>
      <name val="Calibri Light"/>
      <family val="2"/>
      <scheme val="major"/>
    </font>
    <font>
      <b/>
      <sz val="10"/>
      <color rgb="FFFF0000"/>
      <name val="Calibri Light"/>
      <family val="2"/>
      <scheme val="major"/>
    </font>
    <font>
      <b/>
      <i/>
      <sz val="10"/>
      <color theme="4" tint="-0.249977111117893"/>
      <name val="Calibri Light"/>
      <family val="2"/>
      <scheme val="major"/>
    </font>
    <font>
      <b/>
      <sz val="14"/>
      <color rgb="FF003366"/>
      <name val="Calibri"/>
      <family val="2"/>
      <scheme val="minor"/>
    </font>
    <font>
      <b/>
      <sz val="16"/>
      <color rgb="FF003366"/>
      <name val="Calibri"/>
      <family val="2"/>
      <scheme val="minor"/>
    </font>
    <font>
      <b/>
      <sz val="20"/>
      <color rgb="FF003366"/>
      <name val="Calibri"/>
      <family val="2"/>
      <scheme val="minor"/>
    </font>
    <font>
      <b/>
      <sz val="20"/>
      <color rgb="FFC00000"/>
      <name val="Calibri"/>
      <family val="2"/>
      <scheme val="minor"/>
    </font>
    <font>
      <i/>
      <sz val="10"/>
      <color rgb="FF003366"/>
      <name val="Calibri"/>
      <family val="2"/>
      <scheme val="minor"/>
    </font>
    <font>
      <b/>
      <sz val="11"/>
      <color rgb="FF003366"/>
      <name val="Calibri"/>
      <family val="2"/>
      <scheme val="minor"/>
    </font>
    <font>
      <b/>
      <i/>
      <sz val="14"/>
      <color rgb="FF003366"/>
      <name val="Calibri"/>
      <family val="2"/>
      <scheme val="minor"/>
    </font>
    <font>
      <sz val="26"/>
      <color rgb="FF003366"/>
      <name val="Calibri"/>
      <family val="2"/>
      <scheme val="minor"/>
    </font>
  </fonts>
  <fills count="19">
    <fill>
      <patternFill patternType="none"/>
    </fill>
    <fill>
      <patternFill patternType="gray125"/>
    </fill>
    <fill>
      <patternFill patternType="solid">
        <fgColor rgb="FFC6EFCE"/>
      </patternFill>
    </fill>
    <fill>
      <patternFill patternType="solid">
        <fgColor rgb="FFFFEB9C"/>
      </patternFill>
    </fill>
    <fill>
      <patternFill patternType="solid">
        <fgColor rgb="FFF2F2F2"/>
      </patternFill>
    </fill>
    <fill>
      <patternFill patternType="solid">
        <fgColor theme="4"/>
      </patternFill>
    </fill>
    <fill>
      <patternFill patternType="solid">
        <fgColor theme="8"/>
      </patternFill>
    </fill>
    <fill>
      <patternFill patternType="solid">
        <fgColor theme="0" tint="-0.14999847407452621"/>
        <bgColor indexed="64"/>
      </patternFill>
    </fill>
    <fill>
      <patternFill patternType="solid">
        <fgColor rgb="FF5B9BD5"/>
        <bgColor indexed="64"/>
      </patternFill>
    </fill>
    <fill>
      <patternFill patternType="solid">
        <fgColor rgb="FFFFCCCC"/>
        <bgColor indexed="64"/>
      </patternFill>
    </fill>
    <fill>
      <patternFill patternType="solid">
        <fgColor rgb="FFFFFF99"/>
        <bgColor indexed="64"/>
      </patternFill>
    </fill>
    <fill>
      <patternFill patternType="solid">
        <fgColor rgb="FFFFFFCC"/>
        <bgColor indexed="64"/>
      </patternFill>
    </fill>
    <fill>
      <patternFill patternType="solid">
        <fgColor theme="0"/>
        <bgColor indexed="64"/>
      </patternFill>
    </fill>
    <fill>
      <patternFill patternType="solid">
        <fgColor rgb="FFCCCCFF"/>
        <bgColor indexed="64"/>
      </patternFill>
    </fill>
    <fill>
      <patternFill patternType="gray125">
        <fgColor theme="8" tint="0.39994506668294322"/>
        <bgColor indexed="65"/>
      </patternFill>
    </fill>
    <fill>
      <patternFill patternType="solid">
        <fgColor theme="7" tint="0.79998168889431442"/>
        <bgColor indexed="64"/>
      </patternFill>
    </fill>
    <fill>
      <patternFill patternType="solid">
        <fgColor rgb="FFFFFF66"/>
        <bgColor indexed="64"/>
      </patternFill>
    </fill>
    <fill>
      <patternFill patternType="lightGray">
        <fgColor rgb="FFFF99FF"/>
      </patternFill>
    </fill>
    <fill>
      <patternFill patternType="solid">
        <fgColor rgb="FFCC99FF"/>
        <bgColor indexed="64"/>
      </patternFill>
    </fill>
  </fills>
  <borders count="29">
    <border>
      <left/>
      <right/>
      <top/>
      <bottom/>
      <diagonal/>
    </border>
    <border>
      <left style="thin">
        <color rgb="FF3F3F3F"/>
      </left>
      <right style="thin">
        <color rgb="FF3F3F3F"/>
      </right>
      <top style="thin">
        <color rgb="FF3F3F3F"/>
      </top>
      <bottom style="thin">
        <color rgb="FF3F3F3F"/>
      </bottom>
      <diagonal/>
    </border>
    <border>
      <left/>
      <right style="thin">
        <color indexed="64"/>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style="double">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double">
        <color auto="1"/>
      </left>
      <right/>
      <top/>
      <bottom/>
      <diagonal/>
    </border>
    <border>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rgb="FF3F3F3F"/>
      </left>
      <right style="thin">
        <color rgb="FF3F3F3F"/>
      </right>
      <top style="thin">
        <color rgb="FF3F3F3F"/>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3F3F3F"/>
      </left>
      <right/>
      <top/>
      <bottom/>
      <diagonal/>
    </border>
    <border>
      <left style="thin">
        <color auto="1"/>
      </left>
      <right/>
      <top style="double">
        <color auto="1"/>
      </top>
      <bottom style="thin">
        <color auto="1"/>
      </bottom>
      <diagonal/>
    </border>
    <border>
      <left style="thin">
        <color rgb="FF3F3F3F"/>
      </left>
      <right/>
      <top/>
      <bottom style="thin">
        <color auto="1"/>
      </bottom>
      <diagonal/>
    </border>
    <border>
      <left/>
      <right/>
      <top style="thin">
        <color auto="1"/>
      </top>
      <bottom style="double">
        <color auto="1"/>
      </bottom>
      <diagonal/>
    </border>
  </borders>
  <cellStyleXfs count="9">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1" applyNumberFormat="0" applyAlignment="0" applyProtection="0"/>
    <xf numFmtId="0" fontId="4" fillId="0" borderId="0" applyNumberFormat="0" applyFill="0" applyBorder="0" applyAlignment="0" applyProtection="0"/>
    <xf numFmtId="0" fontId="6" fillId="5" borderId="0" applyNumberFormat="0" applyBorder="0" applyAlignment="0" applyProtection="0"/>
    <xf numFmtId="0" fontId="6" fillId="6" borderId="0" applyNumberFormat="0" applyBorder="0" applyAlignment="0" applyProtection="0"/>
    <xf numFmtId="0" fontId="7" fillId="0" borderId="0"/>
    <xf numFmtId="44" fontId="42" fillId="0" borderId="0" applyFont="0" applyFill="0" applyBorder="0" applyAlignment="0" applyProtection="0"/>
  </cellStyleXfs>
  <cellXfs count="382">
    <xf numFmtId="0" fontId="0" fillId="0" borderId="0" xfId="0"/>
    <xf numFmtId="0" fontId="0" fillId="0" borderId="0" xfId="0" applyAlignment="1">
      <alignment vertical="center"/>
    </xf>
    <xf numFmtId="0" fontId="0" fillId="0" borderId="0" xfId="0" applyAlignment="1">
      <alignment horizontal="center" vertical="center"/>
    </xf>
    <xf numFmtId="0" fontId="7" fillId="0" borderId="0" xfId="7"/>
    <xf numFmtId="9" fontId="10" fillId="0" borderId="0" xfId="7" applyNumberFormat="1" applyFont="1" applyAlignment="1">
      <alignment horizontal="center" vertical="top" wrapText="1"/>
    </xf>
    <xf numFmtId="10" fontId="10" fillId="0" borderId="0" xfId="7" applyNumberFormat="1" applyFont="1" applyAlignment="1">
      <alignment horizontal="right" vertical="top" wrapText="1"/>
    </xf>
    <xf numFmtId="10" fontId="10" fillId="0" borderId="0" xfId="7" applyNumberFormat="1" applyFont="1" applyAlignment="1">
      <alignment horizontal="center" vertical="top" wrapText="1"/>
    </xf>
    <xf numFmtId="0" fontId="11" fillId="0" borderId="0" xfId="7" applyFont="1" applyAlignment="1">
      <alignment horizontal="left" vertical="top" wrapText="1" indent="1"/>
    </xf>
    <xf numFmtId="0" fontId="9" fillId="0" borderId="0" xfId="7" applyFont="1" applyAlignment="1">
      <alignment vertical="top" wrapText="1"/>
    </xf>
    <xf numFmtId="9" fontId="10" fillId="0" borderId="0" xfId="7" applyNumberFormat="1" applyFont="1" applyAlignment="1">
      <alignment horizontal="right" vertical="top" wrapText="1"/>
    </xf>
    <xf numFmtId="9" fontId="12" fillId="0" borderId="0" xfId="7" applyNumberFormat="1" applyFont="1" applyAlignment="1">
      <alignment horizontal="left" vertical="top" wrapText="1" indent="1"/>
    </xf>
    <xf numFmtId="9" fontId="12" fillId="0" borderId="0" xfId="7" applyNumberFormat="1" applyFont="1" applyAlignment="1">
      <alignment horizontal="center" vertical="top" wrapText="1"/>
    </xf>
    <xf numFmtId="0" fontId="13" fillId="0" borderId="0" xfId="7" applyFont="1" applyAlignment="1">
      <alignment horizontal="left" vertical="top" wrapText="1" indent="1"/>
    </xf>
    <xf numFmtId="0" fontId="13" fillId="0" borderId="0" xfId="7" applyFont="1" applyAlignment="1">
      <alignment horizontal="center" vertical="top" wrapText="1"/>
    </xf>
    <xf numFmtId="10" fontId="14" fillId="0" borderId="0" xfId="7" applyNumberFormat="1" applyFont="1" applyAlignment="1">
      <alignment horizontal="right" vertical="top" wrapText="1"/>
    </xf>
    <xf numFmtId="0" fontId="14" fillId="0" borderId="0" xfId="7" applyFont="1" applyAlignment="1">
      <alignment horizontal="right" vertical="top" wrapText="1"/>
    </xf>
    <xf numFmtId="10" fontId="11" fillId="0" borderId="0" xfId="7" applyNumberFormat="1" applyFont="1" applyAlignment="1">
      <alignment horizontal="right" vertical="top" wrapText="1"/>
    </xf>
    <xf numFmtId="10" fontId="9" fillId="0" borderId="0" xfId="7" applyNumberFormat="1" applyFont="1" applyAlignment="1">
      <alignment horizontal="right" vertical="top" wrapText="1"/>
    </xf>
    <xf numFmtId="10" fontId="13" fillId="0" borderId="0" xfId="7" applyNumberFormat="1" applyFont="1" applyAlignment="1">
      <alignment horizontal="center" vertical="top" wrapText="1"/>
    </xf>
    <xf numFmtId="0" fontId="13" fillId="0" borderId="0" xfId="7" applyFont="1" applyAlignment="1">
      <alignment horizontal="left" vertical="top" wrapText="1" indent="8"/>
    </xf>
    <xf numFmtId="0" fontId="0" fillId="0" borderId="0" xfId="0" applyAlignment="1">
      <alignment horizontal="right" vertical="center"/>
    </xf>
    <xf numFmtId="0" fontId="0" fillId="0" borderId="0" xfId="0" applyAlignment="1">
      <alignment horizontal="center"/>
    </xf>
    <xf numFmtId="0" fontId="0" fillId="0" borderId="0" xfId="0" quotePrefix="1" applyAlignment="1">
      <alignment horizontal="center" vertical="center"/>
    </xf>
    <xf numFmtId="0" fontId="0" fillId="0" borderId="3" xfId="0" applyBorder="1" applyAlignment="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164" fontId="0" fillId="0" borderId="0" xfId="0" applyNumberFormat="1" applyAlignment="1">
      <alignment vertical="center"/>
    </xf>
    <xf numFmtId="0" fontId="0" fillId="0" borderId="0" xfId="0" applyAlignment="1">
      <alignment horizontal="center" vertical="center" wrapText="1"/>
    </xf>
    <xf numFmtId="0" fontId="17" fillId="0" borderId="0" xfId="0" quotePrefix="1" applyFont="1" applyAlignment="1">
      <alignment horizontal="center" vertical="center"/>
    </xf>
    <xf numFmtId="0" fontId="19" fillId="0" borderId="0" xfId="0" quotePrefix="1" applyFont="1" applyAlignment="1">
      <alignment horizontal="center" vertical="center"/>
    </xf>
    <xf numFmtId="164" fontId="16" fillId="0" borderId="4" xfId="0" applyNumberFormat="1" applyFont="1" applyBorder="1" applyAlignment="1">
      <alignment vertical="center"/>
    </xf>
    <xf numFmtId="164" fontId="16" fillId="0" borderId="5" xfId="0" applyNumberFormat="1" applyFont="1" applyBorder="1" applyAlignment="1">
      <alignment vertical="center"/>
    </xf>
    <xf numFmtId="2" fontId="18" fillId="0" borderId="5" xfId="0" applyNumberFormat="1" applyFont="1" applyBorder="1" applyAlignment="1">
      <alignment horizontal="center" vertical="center"/>
    </xf>
    <xf numFmtId="2" fontId="18" fillId="0" borderId="6" xfId="0" applyNumberFormat="1" applyFont="1" applyBorder="1" applyAlignment="1">
      <alignment horizontal="center" vertical="center"/>
    </xf>
    <xf numFmtId="2" fontId="0" fillId="0" borderId="0" xfId="0" applyNumberFormat="1" applyAlignment="1">
      <alignment horizontal="center"/>
    </xf>
    <xf numFmtId="0" fontId="0" fillId="0" borderId="0" xfId="0" applyAlignment="1" applyProtection="1">
      <alignment vertical="center"/>
      <protection hidden="1"/>
    </xf>
    <xf numFmtId="0" fontId="0" fillId="0" borderId="12" xfId="0" applyBorder="1" applyAlignment="1" applyProtection="1">
      <alignment vertical="center"/>
      <protection hidden="1"/>
    </xf>
    <xf numFmtId="0" fontId="0" fillId="0" borderId="12" xfId="0" applyBorder="1" applyAlignment="1" applyProtection="1">
      <alignment horizontal="center" vertical="center"/>
      <protection hidden="1"/>
    </xf>
    <xf numFmtId="0" fontId="15" fillId="0" borderId="3" xfId="0" applyFont="1" applyBorder="1" applyAlignment="1" applyProtection="1">
      <alignment vertical="center"/>
      <protection hidden="1"/>
    </xf>
    <xf numFmtId="0" fontId="0" fillId="0" borderId="0" xfId="0" applyAlignment="1" applyProtection="1">
      <alignment horizontal="center" vertical="center"/>
      <protection hidden="1"/>
    </xf>
    <xf numFmtId="0" fontId="21" fillId="7" borderId="19" xfId="0" quotePrefix="1" applyFont="1" applyFill="1" applyBorder="1" applyAlignment="1" applyProtection="1">
      <alignment horizontal="center" vertical="center"/>
      <protection hidden="1"/>
    </xf>
    <xf numFmtId="164" fontId="0" fillId="0" borderId="0" xfId="0" applyNumberFormat="1" applyAlignment="1" applyProtection="1">
      <alignment vertical="center"/>
      <protection hidden="1"/>
    </xf>
    <xf numFmtId="0" fontId="0" fillId="0" borderId="0" xfId="0" applyAlignment="1" applyProtection="1">
      <alignment horizontal="right" vertical="center"/>
      <protection hidden="1"/>
    </xf>
    <xf numFmtId="2" fontId="21" fillId="7" borderId="17" xfId="0" applyNumberFormat="1" applyFont="1" applyFill="1" applyBorder="1" applyAlignment="1" applyProtection="1">
      <alignment horizontal="center" vertical="center"/>
      <protection hidden="1"/>
    </xf>
    <xf numFmtId="164" fontId="16" fillId="0" borderId="0" xfId="0" applyNumberFormat="1" applyFont="1" applyAlignment="1" applyProtection="1">
      <alignment horizontal="center" vertical="center"/>
      <protection hidden="1"/>
    </xf>
    <xf numFmtId="0" fontId="25" fillId="0" borderId="0" xfId="1" applyFont="1" applyFill="1" applyBorder="1" applyAlignment="1" applyProtection="1">
      <alignment horizontal="center" vertical="center" wrapText="1"/>
      <protection hidden="1"/>
    </xf>
    <xf numFmtId="44" fontId="24" fillId="0" borderId="0" xfId="1" applyNumberFormat="1" applyFont="1" applyFill="1" applyBorder="1" applyAlignment="1" applyProtection="1">
      <alignment horizontal="center" vertical="center"/>
      <protection hidden="1"/>
    </xf>
    <xf numFmtId="164" fontId="23" fillId="0" borderId="0" xfId="1" applyNumberFormat="1" applyFont="1" applyFill="1" applyBorder="1" applyAlignment="1" applyProtection="1">
      <alignment horizontal="center" vertical="center"/>
      <protection hidden="1"/>
    </xf>
    <xf numFmtId="164" fontId="27" fillId="0" borderId="0" xfId="5" applyNumberFormat="1" applyFont="1" applyFill="1" applyBorder="1" applyAlignment="1" applyProtection="1">
      <alignment horizontal="center" vertical="center"/>
      <protection hidden="1"/>
    </xf>
    <xf numFmtId="2" fontId="29" fillId="0" borderId="0" xfId="2" applyNumberFormat="1" applyFont="1" applyFill="1" applyBorder="1" applyAlignment="1" applyProtection="1">
      <alignment horizontal="center" vertical="center"/>
      <protection hidden="1"/>
    </xf>
    <xf numFmtId="164" fontId="30" fillId="0" borderId="0" xfId="2" applyNumberFormat="1" applyFont="1" applyFill="1" applyBorder="1" applyAlignment="1" applyProtection="1">
      <alignment vertical="center" shrinkToFit="1"/>
      <protection hidden="1"/>
    </xf>
    <xf numFmtId="0" fontId="0" fillId="0" borderId="0" xfId="0" applyAlignment="1" applyProtection="1">
      <alignment horizontal="center" vertical="center"/>
      <protection locked="0" hidden="1"/>
    </xf>
    <xf numFmtId="0" fontId="16" fillId="0" borderId="0" xfId="0" applyFont="1" applyAlignment="1">
      <alignment horizontal="left" vertical="center"/>
    </xf>
    <xf numFmtId="0" fontId="16" fillId="0" borderId="0" xfId="0" applyFont="1" applyAlignment="1">
      <alignment horizontal="left"/>
    </xf>
    <xf numFmtId="0" fontId="15" fillId="0" borderId="0" xfId="0" applyFont="1" applyAlignment="1" applyProtection="1">
      <alignment horizontal="center" vertical="center"/>
      <protection hidden="1"/>
    </xf>
    <xf numFmtId="0" fontId="41" fillId="9" borderId="3" xfId="0" applyFont="1" applyFill="1" applyBorder="1" applyAlignment="1" applyProtection="1">
      <alignment horizontal="center" vertical="center"/>
      <protection hidden="1"/>
    </xf>
    <xf numFmtId="164" fontId="22" fillId="0" borderId="0" xfId="1" applyNumberFormat="1" applyFont="1" applyFill="1" applyBorder="1" applyAlignment="1" applyProtection="1">
      <alignment horizontal="center" vertical="center"/>
      <protection hidden="1"/>
    </xf>
    <xf numFmtId="0" fontId="0" fillId="0" borderId="0" xfId="0" quotePrefix="1" applyAlignment="1" applyProtection="1">
      <alignment horizontal="center" vertical="center"/>
      <protection hidden="1"/>
    </xf>
    <xf numFmtId="0" fontId="34" fillId="0" borderId="3" xfId="0" applyFont="1" applyBorder="1" applyAlignment="1" applyProtection="1">
      <alignment horizontal="left" vertical="center"/>
      <protection hidden="1"/>
    </xf>
    <xf numFmtId="44" fontId="45" fillId="0" borderId="0" xfId="1" applyNumberFormat="1" applyFont="1" applyFill="1" applyBorder="1" applyAlignment="1" applyProtection="1">
      <alignment horizontal="center" vertical="center"/>
      <protection hidden="1"/>
    </xf>
    <xf numFmtId="2" fontId="46" fillId="0" borderId="0" xfId="5" applyNumberFormat="1" applyFont="1" applyFill="1" applyBorder="1" applyAlignment="1" applyProtection="1">
      <alignment horizontal="center" vertical="center"/>
      <protection hidden="1"/>
    </xf>
    <xf numFmtId="0" fontId="33" fillId="8" borderId="14" xfId="5" quotePrefix="1" applyFont="1" applyFill="1" applyBorder="1" applyAlignment="1" applyProtection="1">
      <alignment horizontal="center" vertical="center"/>
      <protection hidden="1"/>
    </xf>
    <xf numFmtId="2" fontId="33" fillId="8" borderId="24" xfId="5" applyNumberFormat="1" applyFont="1" applyFill="1" applyBorder="1" applyAlignment="1" applyProtection="1">
      <alignment horizontal="center" vertical="center"/>
      <protection hidden="1"/>
    </xf>
    <xf numFmtId="0" fontId="15" fillId="0" borderId="3" xfId="0" applyFont="1" applyBorder="1" applyAlignment="1" applyProtection="1">
      <alignment horizontal="left" vertical="center" indent="1"/>
      <protection hidden="1"/>
    </xf>
    <xf numFmtId="0" fontId="6" fillId="8" borderId="3" xfId="0" applyFont="1" applyFill="1" applyBorder="1" applyAlignment="1" applyProtection="1">
      <alignment vertical="center"/>
      <protection hidden="1"/>
    </xf>
    <xf numFmtId="0" fontId="6" fillId="8" borderId="3" xfId="0" applyFont="1" applyFill="1" applyBorder="1" applyAlignment="1" applyProtection="1">
      <alignment horizontal="center" vertical="center"/>
      <protection hidden="1"/>
    </xf>
    <xf numFmtId="0" fontId="53" fillId="0" borderId="0" xfId="0" applyFont="1" applyAlignment="1">
      <alignment horizontal="center" vertical="center"/>
    </xf>
    <xf numFmtId="0" fontId="54" fillId="0" borderId="0" xfId="0" applyFont="1" applyAlignment="1">
      <alignment vertical="center"/>
    </xf>
    <xf numFmtId="0" fontId="55" fillId="13" borderId="0" xfId="0" applyFont="1" applyFill="1" applyAlignment="1">
      <alignment horizontal="center" vertical="center"/>
    </xf>
    <xf numFmtId="0" fontId="57" fillId="8" borderId="3" xfId="0" quotePrefix="1" applyFont="1" applyFill="1" applyBorder="1" applyAlignment="1" applyProtection="1">
      <alignment horizontal="right" vertical="center"/>
      <protection hidden="1"/>
    </xf>
    <xf numFmtId="2" fontId="56" fillId="8" borderId="3" xfId="0" quotePrefix="1" applyNumberFormat="1" applyFont="1" applyFill="1" applyBorder="1" applyAlignment="1" applyProtection="1">
      <alignment horizontal="center" vertical="center"/>
      <protection hidden="1"/>
    </xf>
    <xf numFmtId="0" fontId="49" fillId="4" borderId="22" xfId="3" applyFont="1" applyBorder="1" applyAlignment="1" applyProtection="1">
      <alignment horizontal="left" vertical="center"/>
      <protection hidden="1"/>
    </xf>
    <xf numFmtId="0" fontId="37" fillId="0" borderId="0" xfId="0" applyFont="1" applyAlignment="1" applyProtection="1">
      <alignment horizontal="center" vertical="center" textRotation="90" wrapText="1"/>
      <protection hidden="1"/>
    </xf>
    <xf numFmtId="0" fontId="28" fillId="0" borderId="0" xfId="0" applyFont="1"/>
    <xf numFmtId="0" fontId="59" fillId="0" borderId="0" xfId="0" applyFont="1" applyAlignment="1">
      <alignment horizontal="center" vertical="center" wrapText="1"/>
    </xf>
    <xf numFmtId="0" fontId="59" fillId="0" borderId="0" xfId="0" applyFont="1" applyAlignment="1">
      <alignment horizontal="center" vertical="center"/>
    </xf>
    <xf numFmtId="0" fontId="16" fillId="0" borderId="6" xfId="0" applyFont="1" applyBorder="1" applyAlignment="1">
      <alignment horizontal="center" vertical="center" wrapText="1"/>
    </xf>
    <xf numFmtId="0" fontId="16" fillId="0" borderId="0" xfId="0" applyFont="1" applyAlignment="1">
      <alignment horizontal="center" vertical="center" wrapText="1"/>
    </xf>
    <xf numFmtId="0" fontId="0" fillId="0" borderId="4" xfId="0" applyBorder="1" applyAlignment="1">
      <alignment vertical="center" wrapText="1"/>
    </xf>
    <xf numFmtId="0" fontId="0" fillId="0" borderId="0" xfId="0" applyAlignment="1">
      <alignment horizontal="right" vertical="center" wrapText="1"/>
    </xf>
    <xf numFmtId="2" fontId="16" fillId="0" borderId="12" xfId="0" applyNumberFormat="1" applyFont="1" applyBorder="1" applyAlignment="1" applyProtection="1">
      <alignment vertical="center"/>
      <protection hidden="1"/>
    </xf>
    <xf numFmtId="0" fontId="61" fillId="0" borderId="12" xfId="0" applyFont="1" applyBorder="1" applyAlignment="1" applyProtection="1">
      <alignment vertical="center"/>
      <protection hidden="1"/>
    </xf>
    <xf numFmtId="0" fontId="62" fillId="0" borderId="12" xfId="0" quotePrefix="1" applyFont="1" applyBorder="1" applyAlignment="1" applyProtection="1">
      <alignment horizontal="right" vertical="center"/>
      <protection hidden="1"/>
    </xf>
    <xf numFmtId="0" fontId="28" fillId="0" borderId="3" xfId="0" applyFont="1" applyBorder="1" applyAlignment="1" applyProtection="1">
      <alignment horizontal="left" vertical="center" wrapText="1" indent="1"/>
      <protection hidden="1"/>
    </xf>
    <xf numFmtId="0" fontId="21" fillId="7" borderId="0" xfId="0" quotePrefix="1" applyFont="1" applyFill="1" applyAlignment="1" applyProtection="1">
      <alignment horizontal="center" vertical="center"/>
      <protection hidden="1"/>
    </xf>
    <xf numFmtId="2" fontId="21" fillId="7" borderId="3" xfId="0" applyNumberFormat="1" applyFont="1" applyFill="1" applyBorder="1" applyAlignment="1" applyProtection="1">
      <alignment horizontal="center" vertical="center"/>
      <protection hidden="1"/>
    </xf>
    <xf numFmtId="2" fontId="21" fillId="7" borderId="12" xfId="0" applyNumberFormat="1" applyFont="1" applyFill="1" applyBorder="1" applyAlignment="1" applyProtection="1">
      <alignment horizontal="center" vertical="center"/>
      <protection hidden="1"/>
    </xf>
    <xf numFmtId="0" fontId="15" fillId="0" borderId="5" xfId="0" applyFont="1" applyBorder="1" applyAlignment="1" applyProtection="1">
      <alignment horizontal="center" vertical="center" shrinkToFit="1"/>
      <protection hidden="1"/>
    </xf>
    <xf numFmtId="0" fontId="5" fillId="0" borderId="0" xfId="0" applyFont="1" applyAlignment="1">
      <alignment horizontal="center" vertical="center"/>
    </xf>
    <xf numFmtId="0" fontId="15" fillId="0" borderId="0" xfId="0" applyFont="1" applyAlignment="1" applyProtection="1">
      <alignment horizontal="left" vertical="center" indent="1"/>
      <protection hidden="1"/>
    </xf>
    <xf numFmtId="0" fontId="15" fillId="0" borderId="0" xfId="0" applyFont="1" applyAlignment="1" applyProtection="1">
      <alignment horizontal="center" vertical="center" shrinkToFit="1"/>
      <protection hidden="1"/>
    </xf>
    <xf numFmtId="0" fontId="70" fillId="0" borderId="5" xfId="0" applyFont="1" applyBorder="1" applyAlignment="1" applyProtection="1">
      <alignment horizontal="left" vertical="center" indent="1"/>
      <protection hidden="1"/>
    </xf>
    <xf numFmtId="0" fontId="71" fillId="0" borderId="0" xfId="0" applyFont="1" applyAlignment="1">
      <alignment vertical="center"/>
    </xf>
    <xf numFmtId="0" fontId="70" fillId="0" borderId="5" xfId="0" applyFont="1" applyBorder="1" applyAlignment="1" applyProtection="1">
      <alignment horizontal="left" vertical="center" wrapText="1" indent="1"/>
      <protection hidden="1"/>
    </xf>
    <xf numFmtId="0" fontId="72" fillId="0" borderId="0" xfId="0" applyFont="1" applyAlignment="1">
      <alignment horizontal="center" vertical="center"/>
    </xf>
    <xf numFmtId="0" fontId="15" fillId="0" borderId="0" xfId="0" applyFont="1"/>
    <xf numFmtId="0" fontId="44" fillId="0" borderId="0" xfId="0" applyFont="1" applyAlignment="1">
      <alignment horizontal="center" vertical="center"/>
    </xf>
    <xf numFmtId="0" fontId="41" fillId="9" borderId="4" xfId="0" applyFont="1" applyFill="1" applyBorder="1" applyAlignment="1" applyProtection="1">
      <alignment horizontal="right" vertical="center"/>
      <protection hidden="1"/>
    </xf>
    <xf numFmtId="0" fontId="16" fillId="7" borderId="3" xfId="0" applyFont="1" applyFill="1" applyBorder="1" applyAlignment="1" applyProtection="1">
      <alignment horizontal="right" vertical="center"/>
      <protection hidden="1"/>
    </xf>
    <xf numFmtId="0" fontId="16" fillId="7" borderId="3" xfId="0" applyFont="1" applyFill="1" applyBorder="1" applyAlignment="1" applyProtection="1">
      <alignment horizontal="left" vertical="center"/>
      <protection hidden="1"/>
    </xf>
    <xf numFmtId="0" fontId="21" fillId="7" borderId="3" xfId="0" quotePrefix="1" applyFont="1" applyFill="1" applyBorder="1" applyAlignment="1" applyProtection="1">
      <alignment horizontal="right" vertical="center"/>
      <protection hidden="1"/>
    </xf>
    <xf numFmtId="2" fontId="34" fillId="7" borderId="3" xfId="0" applyNumberFormat="1" applyFont="1" applyFill="1" applyBorder="1" applyAlignment="1" applyProtection="1">
      <alignment horizontal="center" vertical="center"/>
      <protection hidden="1"/>
    </xf>
    <xf numFmtId="0" fontId="5" fillId="12" borderId="3" xfId="0" applyFont="1" applyFill="1" applyBorder="1" applyAlignment="1" applyProtection="1">
      <alignment vertical="center"/>
      <protection hidden="1"/>
    </xf>
    <xf numFmtId="0" fontId="5" fillId="12" borderId="3" xfId="0" applyFont="1" applyFill="1" applyBorder="1" applyAlignment="1" applyProtection="1">
      <alignment horizontal="right" vertical="center"/>
      <protection hidden="1"/>
    </xf>
    <xf numFmtId="0" fontId="44" fillId="12" borderId="3" xfId="0" applyFont="1" applyFill="1" applyBorder="1" applyAlignment="1" applyProtection="1">
      <alignment horizontal="center" vertical="center"/>
      <protection hidden="1"/>
    </xf>
    <xf numFmtId="0" fontId="16" fillId="0" borderId="3" xfId="0" applyFont="1" applyBorder="1" applyAlignment="1" applyProtection="1">
      <alignment horizontal="right" vertical="center"/>
      <protection hidden="1"/>
    </xf>
    <xf numFmtId="0" fontId="0" fillId="12" borderId="3" xfId="0" applyFill="1" applyBorder="1" applyAlignment="1" applyProtection="1">
      <alignment horizontal="center" vertical="center"/>
      <protection hidden="1"/>
    </xf>
    <xf numFmtId="0" fontId="5" fillId="0" borderId="12" xfId="0" applyFont="1" applyBorder="1" applyAlignment="1" applyProtection="1">
      <alignment horizontal="center" vertical="center"/>
      <protection hidden="1"/>
    </xf>
    <xf numFmtId="0" fontId="15" fillId="12" borderId="3" xfId="0" applyFont="1" applyFill="1" applyBorder="1" applyAlignment="1" applyProtection="1">
      <alignment horizontal="left" vertical="center" indent="1"/>
      <protection hidden="1"/>
    </xf>
    <xf numFmtId="0" fontId="44" fillId="0" borderId="6" xfId="0" quotePrefix="1" applyFont="1" applyBorder="1" applyAlignment="1" applyProtection="1">
      <alignment horizontal="right" vertical="center"/>
      <protection hidden="1"/>
    </xf>
    <xf numFmtId="0" fontId="0" fillId="9" borderId="12" xfId="0" applyFill="1" applyBorder="1" applyAlignment="1" applyProtection="1">
      <alignment vertical="center"/>
      <protection hidden="1"/>
    </xf>
    <xf numFmtId="0" fontId="58" fillId="9" borderId="12" xfId="0" quotePrefix="1" applyFont="1" applyFill="1" applyBorder="1" applyAlignment="1" applyProtection="1">
      <alignment horizontal="right" vertical="center"/>
      <protection hidden="1"/>
    </xf>
    <xf numFmtId="0" fontId="0" fillId="9" borderId="12" xfId="0" applyFill="1" applyBorder="1" applyAlignment="1" applyProtection="1">
      <alignment horizontal="center" vertical="center"/>
      <protection hidden="1"/>
    </xf>
    <xf numFmtId="2" fontId="78" fillId="9" borderId="12" xfId="0" quotePrefix="1" applyNumberFormat="1" applyFont="1" applyFill="1" applyBorder="1" applyAlignment="1" applyProtection="1">
      <alignment horizontal="center" vertical="center"/>
      <protection hidden="1"/>
    </xf>
    <xf numFmtId="0" fontId="76" fillId="7" borderId="14" xfId="2" quotePrefix="1" applyFont="1" applyFill="1" applyBorder="1" applyAlignment="1" applyProtection="1">
      <alignment horizontal="center" vertical="center"/>
      <protection hidden="1"/>
    </xf>
    <xf numFmtId="2" fontId="76" fillId="7" borderId="24" xfId="2" applyNumberFormat="1" applyFont="1" applyFill="1" applyBorder="1" applyAlignment="1" applyProtection="1">
      <alignment horizontal="center" vertical="center"/>
      <protection hidden="1"/>
    </xf>
    <xf numFmtId="0" fontId="16" fillId="0" borderId="0" xfId="0" applyFont="1" applyAlignment="1" applyProtection="1">
      <alignment vertical="center" wrapText="1"/>
      <protection hidden="1"/>
    </xf>
    <xf numFmtId="0" fontId="31" fillId="0" borderId="19" xfId="2" applyFont="1" applyFill="1" applyBorder="1" applyAlignment="1" applyProtection="1">
      <alignment vertical="center"/>
      <protection hidden="1"/>
    </xf>
    <xf numFmtId="0" fontId="16" fillId="0" borderId="19" xfId="0" applyFont="1" applyBorder="1" applyAlignment="1" applyProtection="1">
      <alignment vertical="center" wrapText="1"/>
      <protection hidden="1"/>
    </xf>
    <xf numFmtId="0" fontId="84" fillId="0" borderId="5" xfId="0" applyFont="1" applyBorder="1" applyAlignment="1" applyProtection="1">
      <alignment horizontal="center" vertical="center" shrinkToFit="1"/>
      <protection hidden="1"/>
    </xf>
    <xf numFmtId="0" fontId="82" fillId="0" borderId="5" xfId="2" applyFont="1" applyFill="1" applyBorder="1" applyAlignment="1" applyProtection="1">
      <alignment horizontal="center" vertical="center" shrinkToFit="1"/>
      <protection hidden="1"/>
    </xf>
    <xf numFmtId="0" fontId="16" fillId="0" borderId="13" xfId="0" applyFont="1" applyBorder="1" applyAlignment="1" applyProtection="1">
      <alignment vertical="center" wrapText="1"/>
      <protection hidden="1"/>
    </xf>
    <xf numFmtId="164" fontId="44" fillId="0" borderId="4" xfId="0" applyNumberFormat="1" applyFont="1" applyBorder="1" applyAlignment="1" applyProtection="1">
      <alignment vertical="center" wrapText="1"/>
      <protection hidden="1"/>
    </xf>
    <xf numFmtId="164" fontId="44" fillId="0" borderId="16" xfId="0" applyNumberFormat="1" applyFont="1" applyBorder="1" applyAlignment="1" applyProtection="1">
      <alignment vertical="center" wrapText="1"/>
      <protection hidden="1"/>
    </xf>
    <xf numFmtId="164" fontId="44" fillId="0" borderId="21" xfId="0" applyNumberFormat="1" applyFont="1" applyBorder="1" applyAlignment="1" applyProtection="1">
      <alignment vertical="center" wrapText="1"/>
      <protection hidden="1"/>
    </xf>
    <xf numFmtId="0" fontId="0" fillId="0" borderId="0" xfId="0" applyAlignment="1" applyProtection="1">
      <alignment vertical="center" wrapText="1"/>
      <protection hidden="1"/>
    </xf>
    <xf numFmtId="0" fontId="48" fillId="0" borderId="0" xfId="1" applyFont="1" applyFill="1" applyBorder="1" applyAlignment="1" applyProtection="1">
      <alignment vertical="center" wrapText="1"/>
      <protection hidden="1"/>
    </xf>
    <xf numFmtId="2" fontId="26" fillId="0" borderId="5" xfId="0" applyNumberFormat="1" applyFont="1" applyBorder="1" applyAlignment="1" applyProtection="1">
      <alignment horizontal="center" vertical="center"/>
      <protection hidden="1"/>
    </xf>
    <xf numFmtId="0" fontId="51" fillId="0" borderId="0" xfId="0" applyFont="1" applyAlignment="1" applyProtection="1">
      <alignment vertical="center"/>
      <protection hidden="1"/>
    </xf>
    <xf numFmtId="164" fontId="64" fillId="0" borderId="0" xfId="8" applyNumberFormat="1" applyFont="1" applyFill="1" applyAlignment="1" applyProtection="1">
      <alignment vertical="center"/>
      <protection hidden="1"/>
    </xf>
    <xf numFmtId="0" fontId="17" fillId="0" borderId="5"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2" fontId="86" fillId="0" borderId="3" xfId="0" applyNumberFormat="1" applyFont="1" applyBorder="1" applyAlignment="1" applyProtection="1">
      <alignment horizontal="center" vertical="center"/>
      <protection hidden="1"/>
    </xf>
    <xf numFmtId="0" fontId="51" fillId="11" borderId="0" xfId="0" applyFont="1" applyFill="1" applyAlignment="1" applyProtection="1">
      <alignment horizontal="left" vertical="center" indent="1"/>
      <protection hidden="1"/>
    </xf>
    <xf numFmtId="0" fontId="36" fillId="0" borderId="0" xfId="0" applyFont="1" applyAlignment="1" applyProtection="1">
      <alignment horizontal="center" vertical="center" wrapText="1"/>
      <protection hidden="1"/>
    </xf>
    <xf numFmtId="0" fontId="47" fillId="16" borderId="0" xfId="0" applyFont="1" applyFill="1" applyAlignment="1">
      <alignment vertical="center"/>
    </xf>
    <xf numFmtId="0" fontId="47" fillId="16" borderId="0" xfId="0" applyFont="1" applyFill="1" applyAlignment="1" applyProtection="1">
      <alignment horizontal="center" vertical="center"/>
      <protection hidden="1"/>
    </xf>
    <xf numFmtId="0" fontId="60" fillId="0" borderId="12" xfId="0" applyFont="1" applyBorder="1" applyAlignment="1" applyProtection="1">
      <alignment horizontal="left" vertical="center" indent="1"/>
      <protection hidden="1"/>
    </xf>
    <xf numFmtId="2" fontId="63" fillId="0" borderId="3" xfId="0" applyNumberFormat="1" applyFont="1" applyBorder="1" applyAlignment="1" applyProtection="1">
      <alignment horizontal="center" vertical="center"/>
      <protection hidden="1"/>
    </xf>
    <xf numFmtId="0" fontId="21" fillId="0" borderId="13" xfId="0" quotePrefix="1" applyFont="1" applyBorder="1" applyAlignment="1" applyProtection="1">
      <alignment horizontal="right" vertical="center"/>
      <protection hidden="1"/>
    </xf>
    <xf numFmtId="2" fontId="34" fillId="0" borderId="13" xfId="0" applyNumberFormat="1" applyFont="1" applyBorder="1" applyAlignment="1" applyProtection="1">
      <alignment horizontal="center" vertical="center"/>
      <protection hidden="1"/>
    </xf>
    <xf numFmtId="0" fontId="0" fillId="0" borderId="13" xfId="0" applyBorder="1" applyAlignment="1" applyProtection="1">
      <alignment vertical="center"/>
      <protection hidden="1"/>
    </xf>
    <xf numFmtId="2" fontId="16" fillId="0" borderId="13" xfId="0" applyNumberFormat="1" applyFont="1" applyBorder="1" applyAlignment="1" applyProtection="1">
      <alignment vertical="center"/>
      <protection hidden="1"/>
    </xf>
    <xf numFmtId="0" fontId="76" fillId="17" borderId="6" xfId="0" applyFont="1" applyFill="1" applyBorder="1" applyAlignment="1" applyProtection="1">
      <alignment horizontal="left" vertical="center" indent="1"/>
      <protection hidden="1"/>
    </xf>
    <xf numFmtId="0" fontId="87" fillId="17" borderId="3" xfId="0" applyFont="1" applyFill="1" applyBorder="1" applyAlignment="1" applyProtection="1">
      <alignment vertical="center"/>
      <protection hidden="1"/>
    </xf>
    <xf numFmtId="0" fontId="87" fillId="17" borderId="3" xfId="0" quotePrefix="1" applyFont="1" applyFill="1" applyBorder="1" applyAlignment="1" applyProtection="1">
      <alignment horizontal="right" vertical="center"/>
      <protection hidden="1"/>
    </xf>
    <xf numFmtId="0" fontId="88" fillId="17" borderId="3" xfId="0" applyFont="1" applyFill="1" applyBorder="1" applyAlignment="1" applyProtection="1">
      <alignment horizontal="left" vertical="center"/>
      <protection hidden="1"/>
    </xf>
    <xf numFmtId="164" fontId="17" fillId="12" borderId="12" xfId="0" applyNumberFormat="1" applyFont="1" applyFill="1" applyBorder="1" applyAlignment="1" applyProtection="1">
      <alignment horizontal="center" vertical="center"/>
      <protection hidden="1"/>
    </xf>
    <xf numFmtId="0" fontId="15" fillId="12" borderId="12" xfId="0" applyFont="1" applyFill="1" applyBorder="1" applyAlignment="1" applyProtection="1">
      <alignment horizontal="left" vertical="center" indent="1"/>
      <protection hidden="1"/>
    </xf>
    <xf numFmtId="0" fontId="5" fillId="12" borderId="12" xfId="0" applyFont="1" applyFill="1" applyBorder="1" applyAlignment="1" applyProtection="1">
      <alignment vertical="center"/>
      <protection hidden="1"/>
    </xf>
    <xf numFmtId="0" fontId="5" fillId="12" borderId="12" xfId="0" applyFont="1" applyFill="1" applyBorder="1" applyAlignment="1" applyProtection="1">
      <alignment horizontal="right" vertical="center"/>
      <protection hidden="1"/>
    </xf>
    <xf numFmtId="0" fontId="44" fillId="12" borderId="12" xfId="0" applyFont="1" applyFill="1" applyBorder="1" applyAlignment="1" applyProtection="1">
      <alignment horizontal="center" vertical="center"/>
      <protection hidden="1"/>
    </xf>
    <xf numFmtId="0" fontId="0" fillId="12" borderId="12" xfId="0" applyFill="1" applyBorder="1" applyAlignment="1" applyProtection="1">
      <alignment horizontal="center" vertical="center"/>
      <protection hidden="1"/>
    </xf>
    <xf numFmtId="0" fontId="5" fillId="15" borderId="12" xfId="0" applyFont="1" applyFill="1" applyBorder="1" applyAlignment="1" applyProtection="1">
      <alignment vertical="center"/>
      <protection hidden="1"/>
    </xf>
    <xf numFmtId="0" fontId="16" fillId="15" borderId="12" xfId="0" applyFont="1" applyFill="1" applyBorder="1" applyAlignment="1" applyProtection="1">
      <alignment horizontal="right" vertical="center"/>
      <protection hidden="1"/>
    </xf>
    <xf numFmtId="0" fontId="89" fillId="9" borderId="3" xfId="0" applyFont="1" applyFill="1" applyBorder="1" applyAlignment="1" applyProtection="1">
      <alignment horizontal="right" vertical="center"/>
      <protection hidden="1"/>
    </xf>
    <xf numFmtId="164" fontId="16" fillId="15" borderId="12" xfId="0" applyNumberFormat="1" applyFont="1" applyFill="1" applyBorder="1" applyAlignment="1" applyProtection="1">
      <alignment horizontal="left" vertical="center"/>
      <protection hidden="1"/>
    </xf>
    <xf numFmtId="0" fontId="80" fillId="0" borderId="0" xfId="2" applyFont="1" applyFill="1" applyBorder="1" applyAlignment="1" applyProtection="1">
      <alignment vertical="center"/>
      <protection hidden="1"/>
    </xf>
    <xf numFmtId="0" fontId="15" fillId="9" borderId="6" xfId="0" quotePrefix="1" applyFont="1" applyFill="1" applyBorder="1" applyAlignment="1" applyProtection="1">
      <alignment horizontal="left" vertical="center" indent="2"/>
      <protection hidden="1"/>
    </xf>
    <xf numFmtId="0" fontId="52" fillId="8" borderId="6" xfId="0" quotePrefix="1" applyFont="1" applyFill="1" applyBorder="1" applyAlignment="1" applyProtection="1">
      <alignment horizontal="left" vertical="center" indent="2"/>
      <protection hidden="1"/>
    </xf>
    <xf numFmtId="0" fontId="38" fillId="0" borderId="0" xfId="0" applyFont="1" applyAlignment="1" applyProtection="1">
      <alignment vertical="center" wrapText="1"/>
      <protection hidden="1"/>
    </xf>
    <xf numFmtId="0" fontId="39" fillId="0" borderId="4" xfId="0" applyFont="1" applyBorder="1" applyAlignment="1" applyProtection="1">
      <alignment horizontal="center" vertical="center"/>
      <protection hidden="1"/>
    </xf>
    <xf numFmtId="0" fontId="81" fillId="12" borderId="4" xfId="0" applyFont="1" applyFill="1" applyBorder="1" applyAlignment="1" applyProtection="1">
      <alignment horizontal="center" vertical="center"/>
      <protection hidden="1"/>
    </xf>
    <xf numFmtId="0" fontId="90" fillId="0" borderId="4" xfId="2" applyFont="1" applyFill="1" applyBorder="1" applyAlignment="1" applyProtection="1">
      <alignment horizontal="center" vertical="center"/>
      <protection hidden="1"/>
    </xf>
    <xf numFmtId="0" fontId="21" fillId="0" borderId="15" xfId="0" quotePrefix="1" applyFont="1" applyBorder="1" applyAlignment="1" applyProtection="1">
      <alignment horizontal="center" vertical="center"/>
      <protection hidden="1"/>
    </xf>
    <xf numFmtId="0" fontId="0" fillId="0" borderId="13" xfId="0" applyBorder="1" applyAlignment="1" applyProtection="1">
      <alignment horizontal="center" vertical="center"/>
      <protection hidden="1"/>
    </xf>
    <xf numFmtId="0" fontId="0" fillId="0" borderId="6" xfId="0" quotePrefix="1" applyBorder="1" applyAlignment="1" applyProtection="1">
      <alignment horizontal="center" vertical="center"/>
      <protection hidden="1"/>
    </xf>
    <xf numFmtId="1" fontId="21" fillId="0" borderId="6" xfId="0" applyNumberFormat="1" applyFont="1" applyBorder="1" applyAlignment="1" applyProtection="1">
      <alignment horizontal="center" vertical="center"/>
      <protection hidden="1"/>
    </xf>
    <xf numFmtId="164" fontId="16" fillId="0" borderId="3" xfId="0" applyNumberFormat="1" applyFont="1" applyBorder="1" applyAlignment="1" applyProtection="1">
      <alignment vertical="center"/>
      <protection hidden="1"/>
    </xf>
    <xf numFmtId="2" fontId="21" fillId="0" borderId="6" xfId="0" applyNumberFormat="1" applyFont="1" applyBorder="1" applyAlignment="1" applyProtection="1">
      <alignment horizontal="center" vertical="center"/>
      <protection hidden="1"/>
    </xf>
    <xf numFmtId="164" fontId="16" fillId="0" borderId="3" xfId="0" applyNumberFormat="1" applyFont="1" applyBorder="1" applyAlignment="1" applyProtection="1">
      <alignment vertical="center" shrinkToFit="1"/>
      <protection hidden="1"/>
    </xf>
    <xf numFmtId="1" fontId="34" fillId="0" borderId="6" xfId="0" applyNumberFormat="1" applyFont="1" applyBorder="1" applyAlignment="1" applyProtection="1">
      <alignment horizontal="center" vertical="center"/>
      <protection hidden="1"/>
    </xf>
    <xf numFmtId="1" fontId="34" fillId="0" borderId="8" xfId="0" applyNumberFormat="1" applyFont="1" applyBorder="1" applyAlignment="1" applyProtection="1">
      <alignment horizontal="center" vertical="center"/>
      <protection hidden="1"/>
    </xf>
    <xf numFmtId="1" fontId="34" fillId="0" borderId="26" xfId="0" applyNumberFormat="1" applyFont="1" applyBorder="1" applyAlignment="1" applyProtection="1">
      <alignment horizontal="center" vertical="center"/>
      <protection hidden="1"/>
    </xf>
    <xf numFmtId="2" fontId="38" fillId="0" borderId="26" xfId="0" applyNumberFormat="1" applyFont="1" applyBorder="1" applyAlignment="1" applyProtection="1">
      <alignment horizontal="center" vertical="center"/>
      <protection hidden="1"/>
    </xf>
    <xf numFmtId="0" fontId="0" fillId="0" borderId="4" xfId="0" applyBorder="1" applyAlignment="1" applyProtection="1">
      <alignment horizontal="center" vertical="center"/>
      <protection hidden="1"/>
    </xf>
    <xf numFmtId="49" fontId="50" fillId="0" borderId="0" xfId="3" applyNumberFormat="1" applyFont="1" applyFill="1" applyBorder="1" applyAlignment="1" applyProtection="1">
      <alignment horizontal="right" vertical="center" wrapText="1"/>
      <protection locked="0" hidden="1"/>
    </xf>
    <xf numFmtId="0" fontId="16" fillId="0" borderId="5" xfId="0" applyFont="1" applyBorder="1" applyAlignment="1" applyProtection="1">
      <alignment horizontal="left" vertical="center" indent="1"/>
      <protection hidden="1"/>
    </xf>
    <xf numFmtId="0" fontId="0" fillId="0" borderId="3" xfId="0" applyBorder="1" applyAlignment="1" applyProtection="1">
      <alignment vertical="center"/>
      <protection hidden="1"/>
    </xf>
    <xf numFmtId="0" fontId="70" fillId="0" borderId="3" xfId="0" applyFont="1" applyBorder="1" applyAlignment="1" applyProtection="1">
      <alignment horizontal="left" vertical="center" indent="1"/>
      <protection hidden="1"/>
    </xf>
    <xf numFmtId="0" fontId="38" fillId="0" borderId="3" xfId="0" applyFont="1" applyBorder="1" applyAlignment="1" applyProtection="1">
      <alignment horizontal="left" vertical="center" indent="1"/>
      <protection hidden="1"/>
    </xf>
    <xf numFmtId="0" fontId="64" fillId="0" borderId="3" xfId="0" applyFont="1" applyBorder="1" applyAlignment="1" applyProtection="1">
      <alignment horizontal="center" vertical="center"/>
      <protection hidden="1"/>
    </xf>
    <xf numFmtId="0" fontId="44" fillId="0" borderId="6" xfId="0" applyFont="1" applyBorder="1" applyAlignment="1" applyProtection="1">
      <alignment horizontal="left" vertical="center" indent="1"/>
      <protection hidden="1"/>
    </xf>
    <xf numFmtId="0" fontId="44" fillId="12" borderId="6" xfId="0" applyFont="1" applyFill="1" applyBorder="1" applyAlignment="1" applyProtection="1">
      <alignment horizontal="left" vertical="center" indent="1"/>
      <protection hidden="1"/>
    </xf>
    <xf numFmtId="0" fontId="98" fillId="10" borderId="0" xfId="0" applyFont="1" applyFill="1" applyAlignment="1" applyProtection="1">
      <alignment horizontal="center" vertical="center"/>
      <protection hidden="1"/>
    </xf>
    <xf numFmtId="0" fontId="99" fillId="10" borderId="0" xfId="0" applyFont="1" applyFill="1" applyAlignment="1" applyProtection="1">
      <alignment horizontal="center" vertical="center" wrapText="1"/>
      <protection hidden="1"/>
    </xf>
    <xf numFmtId="0" fontId="100" fillId="10" borderId="0" xfId="0" applyFont="1" applyFill="1" applyAlignment="1" applyProtection="1">
      <alignment horizontal="center" vertical="center"/>
      <protection hidden="1"/>
    </xf>
    <xf numFmtId="49" fontId="50" fillId="0" borderId="27" xfId="3" applyNumberFormat="1" applyFont="1" applyFill="1" applyBorder="1" applyAlignment="1" applyProtection="1">
      <alignment horizontal="right" vertical="center" wrapText="1"/>
      <protection locked="0" hidden="1"/>
    </xf>
    <xf numFmtId="2" fontId="21" fillId="7" borderId="28" xfId="0" applyNumberFormat="1" applyFont="1" applyFill="1" applyBorder="1" applyAlignment="1" applyProtection="1">
      <alignment horizontal="center" vertical="center"/>
      <protection hidden="1"/>
    </xf>
    <xf numFmtId="0" fontId="70" fillId="18" borderId="6" xfId="0" applyFont="1" applyFill="1" applyBorder="1" applyAlignment="1" applyProtection="1">
      <alignment horizontal="left" vertical="center" indent="1"/>
      <protection hidden="1"/>
    </xf>
    <xf numFmtId="0" fontId="38" fillId="18" borderId="3" xfId="0" applyFont="1" applyFill="1" applyBorder="1" applyAlignment="1" applyProtection="1">
      <alignment horizontal="left" vertical="center" indent="1"/>
      <protection hidden="1"/>
    </xf>
    <xf numFmtId="0" fontId="0" fillId="18" borderId="4" xfId="0" applyFill="1" applyBorder="1" applyAlignment="1" applyProtection="1">
      <alignment horizontal="center" vertical="center"/>
      <protection hidden="1"/>
    </xf>
    <xf numFmtId="0" fontId="105" fillId="9" borderId="14" xfId="1" quotePrefix="1" applyFont="1" applyFill="1" applyBorder="1" applyAlignment="1" applyProtection="1">
      <alignment horizontal="center" vertical="center"/>
      <protection hidden="1"/>
    </xf>
    <xf numFmtId="2" fontId="105" fillId="9" borderId="24" xfId="1" applyNumberFormat="1" applyFont="1" applyFill="1" applyBorder="1" applyAlignment="1" applyProtection="1">
      <alignment horizontal="center" vertical="center"/>
      <protection hidden="1"/>
    </xf>
    <xf numFmtId="0" fontId="104" fillId="0" borderId="12" xfId="0" applyFont="1" applyBorder="1" applyAlignment="1" applyProtection="1">
      <alignment horizontal="center"/>
      <protection hidden="1"/>
    </xf>
    <xf numFmtId="0" fontId="104" fillId="0" borderId="3" xfId="0" quotePrefix="1" applyFont="1" applyBorder="1" applyAlignment="1" applyProtection="1">
      <alignment horizontal="center"/>
      <protection hidden="1"/>
    </xf>
    <xf numFmtId="0" fontId="40" fillId="9" borderId="6" xfId="0" applyFont="1" applyFill="1" applyBorder="1" applyAlignment="1" applyProtection="1">
      <alignment horizontal="center" vertical="center" wrapText="1"/>
      <protection hidden="1"/>
    </xf>
    <xf numFmtId="0" fontId="104" fillId="12" borderId="3" xfId="0" applyFont="1" applyFill="1" applyBorder="1" applyAlignment="1" applyProtection="1">
      <alignment horizontal="center"/>
      <protection hidden="1"/>
    </xf>
    <xf numFmtId="0" fontId="104" fillId="9" borderId="3" xfId="0" applyFont="1" applyFill="1" applyBorder="1" applyAlignment="1" applyProtection="1">
      <alignment horizontal="center"/>
      <protection hidden="1"/>
    </xf>
    <xf numFmtId="0" fontId="104" fillId="8" borderId="3" xfId="0" applyFont="1" applyFill="1" applyBorder="1" applyAlignment="1" applyProtection="1">
      <alignment horizontal="center"/>
      <protection hidden="1"/>
    </xf>
    <xf numFmtId="0" fontId="106" fillId="16" borderId="0" xfId="0" applyFont="1" applyFill="1" applyAlignment="1" applyProtection="1">
      <alignment horizontal="center" vertical="center"/>
      <protection hidden="1"/>
    </xf>
    <xf numFmtId="1" fontId="106" fillId="16" borderId="0" xfId="0" applyNumberFormat="1" applyFont="1" applyFill="1" applyAlignment="1">
      <alignment horizontal="center" vertical="center"/>
    </xf>
    <xf numFmtId="2" fontId="21" fillId="7" borderId="6" xfId="0" applyNumberFormat="1" applyFont="1" applyFill="1" applyBorder="1" applyAlignment="1" applyProtection="1">
      <alignment horizontal="center" vertical="center"/>
      <protection locked="0" hidden="1"/>
    </xf>
    <xf numFmtId="2" fontId="21" fillId="7" borderId="8" xfId="0" applyNumberFormat="1" applyFont="1" applyFill="1" applyBorder="1" applyAlignment="1" applyProtection="1">
      <alignment horizontal="center" vertical="center"/>
      <protection locked="0" hidden="1"/>
    </xf>
    <xf numFmtId="2" fontId="76" fillId="17" borderId="4" xfId="0" applyNumberFormat="1" applyFont="1" applyFill="1" applyBorder="1" applyAlignment="1" applyProtection="1">
      <alignment horizontal="center" vertical="center"/>
      <protection locked="0" hidden="1"/>
    </xf>
    <xf numFmtId="0" fontId="0" fillId="0" borderId="0" xfId="0" applyAlignment="1" applyProtection="1">
      <alignment vertical="center"/>
      <protection locked="0"/>
    </xf>
    <xf numFmtId="0" fontId="54" fillId="13" borderId="0" xfId="0" applyFont="1" applyFill="1" applyAlignment="1">
      <alignment horizontal="left" vertical="center" wrapText="1"/>
    </xf>
    <xf numFmtId="0" fontId="54" fillId="13" borderId="0" xfId="0" applyFont="1" applyFill="1" applyAlignment="1">
      <alignment horizontal="left" vertical="center"/>
    </xf>
    <xf numFmtId="164" fontId="17" fillId="12" borderId="12" xfId="0" applyNumberFormat="1" applyFont="1" applyFill="1" applyBorder="1" applyAlignment="1" applyProtection="1">
      <alignment horizontal="left" vertical="center" indent="1"/>
      <protection hidden="1"/>
    </xf>
    <xf numFmtId="0" fontId="104" fillId="0" borderId="13" xfId="0" applyFont="1" applyBorder="1" applyAlignment="1" applyProtection="1">
      <alignment horizontal="center" vertical="center"/>
      <protection hidden="1"/>
    </xf>
    <xf numFmtId="0" fontId="104" fillId="0" borderId="12" xfId="0" applyFont="1" applyBorder="1" applyAlignment="1" applyProtection="1">
      <alignment horizontal="center" vertical="center"/>
      <protection hidden="1"/>
    </xf>
    <xf numFmtId="0" fontId="0" fillId="7" borderId="13" xfId="0" applyFill="1" applyBorder="1" applyAlignment="1" applyProtection="1">
      <alignment horizontal="center" vertical="center"/>
      <protection hidden="1"/>
    </xf>
    <xf numFmtId="0" fontId="0" fillId="7" borderId="12" xfId="0" applyFill="1" applyBorder="1" applyAlignment="1" applyProtection="1">
      <alignment horizontal="center" vertical="center"/>
      <protection hidden="1"/>
    </xf>
    <xf numFmtId="164" fontId="17" fillId="7" borderId="13" xfId="0" applyNumberFormat="1" applyFont="1" applyFill="1" applyBorder="1" applyAlignment="1" applyProtection="1">
      <alignment horizontal="center" vertical="center"/>
      <protection hidden="1"/>
    </xf>
    <xf numFmtId="164" fontId="17" fillId="7" borderId="12" xfId="0" applyNumberFormat="1" applyFont="1" applyFill="1" applyBorder="1" applyAlignment="1" applyProtection="1">
      <alignment horizontal="center" vertical="center"/>
      <protection hidden="1"/>
    </xf>
    <xf numFmtId="0" fontId="44" fillId="15" borderId="6" xfId="0" applyFont="1" applyFill="1" applyBorder="1" applyAlignment="1" applyProtection="1">
      <alignment horizontal="left" vertical="center" indent="1"/>
      <protection hidden="1"/>
    </xf>
    <xf numFmtId="0" fontId="44" fillId="15" borderId="3" xfId="0" applyFont="1" applyFill="1" applyBorder="1" applyAlignment="1" applyProtection="1">
      <alignment horizontal="left" vertical="center" indent="1"/>
      <protection hidden="1"/>
    </xf>
    <xf numFmtId="0" fontId="15" fillId="15" borderId="3" xfId="0" applyFont="1" applyFill="1" applyBorder="1" applyAlignment="1" applyProtection="1">
      <alignment horizontal="center" vertical="center" shrinkToFit="1"/>
      <protection hidden="1"/>
    </xf>
    <xf numFmtId="0" fontId="83" fillId="7" borderId="6" xfId="2" applyFont="1" applyFill="1" applyBorder="1" applyAlignment="1" applyProtection="1">
      <alignment horizontal="center" vertical="center"/>
      <protection hidden="1"/>
    </xf>
    <xf numFmtId="0" fontId="83" fillId="7" borderId="3" xfId="2" applyFont="1" applyFill="1" applyBorder="1" applyAlignment="1" applyProtection="1">
      <alignment horizontal="center" vertical="center"/>
      <protection hidden="1"/>
    </xf>
    <xf numFmtId="0" fontId="83" fillId="7" borderId="4" xfId="2" applyFont="1" applyFill="1" applyBorder="1" applyAlignment="1" applyProtection="1">
      <alignment horizontal="center" vertical="center"/>
      <protection hidden="1"/>
    </xf>
    <xf numFmtId="0" fontId="104" fillId="7" borderId="0" xfId="2" applyFont="1" applyFill="1" applyAlignment="1" applyProtection="1">
      <alignment horizontal="center" vertical="center"/>
      <protection hidden="1"/>
    </xf>
    <xf numFmtId="44" fontId="0" fillId="0" borderId="0" xfId="0" applyNumberFormat="1" applyAlignment="1" applyProtection="1">
      <alignment horizontal="center" vertical="center"/>
      <protection locked="0" hidden="1"/>
    </xf>
    <xf numFmtId="0" fontId="38" fillId="0" borderId="0" xfId="0" applyFont="1" applyAlignment="1" applyProtection="1">
      <alignment horizontal="center" vertical="center" wrapText="1"/>
      <protection hidden="1"/>
    </xf>
    <xf numFmtId="0" fontId="104" fillId="7" borderId="13" xfId="0" applyFont="1" applyFill="1" applyBorder="1" applyAlignment="1" applyProtection="1">
      <alignment horizontal="center" vertical="center"/>
      <protection hidden="1"/>
    </xf>
    <xf numFmtId="0" fontId="104" fillId="7" borderId="12" xfId="0" applyFont="1" applyFill="1" applyBorder="1" applyAlignment="1" applyProtection="1">
      <alignment horizontal="center" vertical="center"/>
      <protection hidden="1"/>
    </xf>
    <xf numFmtId="164" fontId="17" fillId="0" borderId="6" xfId="8" applyNumberFormat="1" applyFont="1" applyBorder="1" applyAlignment="1" applyProtection="1">
      <alignment horizontal="center" vertical="center"/>
      <protection hidden="1"/>
    </xf>
    <xf numFmtId="164" fontId="17" fillId="0" borderId="3" xfId="8" applyNumberFormat="1" applyFont="1" applyBorder="1" applyAlignment="1" applyProtection="1">
      <alignment horizontal="center" vertical="center"/>
      <protection hidden="1"/>
    </xf>
    <xf numFmtId="164" fontId="17" fillId="0" borderId="4" xfId="8" applyNumberFormat="1" applyFont="1" applyBorder="1" applyAlignment="1" applyProtection="1">
      <alignment horizontal="center" vertical="center"/>
      <protection hidden="1"/>
    </xf>
    <xf numFmtId="164" fontId="102" fillId="16" borderId="0" xfId="0" applyNumberFormat="1" applyFont="1" applyFill="1" applyAlignment="1" applyProtection="1">
      <alignment horizontal="center" vertical="center"/>
      <protection hidden="1"/>
    </xf>
    <xf numFmtId="0" fontId="15" fillId="11" borderId="0" xfId="0" applyFont="1" applyFill="1" applyAlignment="1" applyProtection="1">
      <alignment horizontal="left" vertical="center" wrapText="1" indent="1"/>
      <protection hidden="1"/>
    </xf>
    <xf numFmtId="0" fontId="102" fillId="14" borderId="0" xfId="1" applyFont="1" applyFill="1" applyBorder="1" applyAlignment="1" applyProtection="1">
      <alignment horizontal="center" vertical="center" wrapText="1"/>
      <protection hidden="1"/>
    </xf>
    <xf numFmtId="0" fontId="98" fillId="10" borderId="12" xfId="0" applyFont="1" applyFill="1" applyBorder="1" applyAlignment="1" applyProtection="1">
      <alignment horizontal="center" vertical="center"/>
      <protection hidden="1"/>
    </xf>
    <xf numFmtId="0" fontId="85" fillId="0" borderId="3" xfId="0" applyFont="1" applyBorder="1" applyAlignment="1" applyProtection="1">
      <alignment horizontal="center" vertical="center"/>
      <protection hidden="1"/>
    </xf>
    <xf numFmtId="0" fontId="0" fillId="0" borderId="6" xfId="0" applyBorder="1" applyAlignment="1" applyProtection="1">
      <alignment horizontal="center" vertical="center"/>
      <protection hidden="1"/>
    </xf>
    <xf numFmtId="0" fontId="0" fillId="0" borderId="3"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83" fillId="0" borderId="5" xfId="0" applyFont="1" applyBorder="1" applyAlignment="1" applyProtection="1">
      <alignment horizontal="center" vertical="center" shrinkToFit="1"/>
      <protection locked="0" hidden="1"/>
    </xf>
    <xf numFmtId="0" fontId="16" fillId="0" borderId="15" xfId="0" applyFont="1" applyBorder="1" applyAlignment="1" applyProtection="1">
      <alignment horizontal="center" vertical="center" wrapText="1"/>
      <protection hidden="1"/>
    </xf>
    <xf numFmtId="0" fontId="16" fillId="0" borderId="13" xfId="0" applyFont="1" applyBorder="1" applyAlignment="1" applyProtection="1">
      <alignment horizontal="center" vertical="center" wrapText="1"/>
      <protection hidden="1"/>
    </xf>
    <xf numFmtId="0" fontId="16" fillId="0" borderId="16" xfId="0" applyFont="1" applyBorder="1" applyAlignment="1" applyProtection="1">
      <alignment horizontal="center" vertical="center" wrapText="1"/>
      <protection hidden="1"/>
    </xf>
    <xf numFmtId="0" fontId="16" fillId="0" borderId="19" xfId="0"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0" fontId="16" fillId="0" borderId="17" xfId="0" applyFont="1" applyBorder="1" applyAlignment="1" applyProtection="1">
      <alignment horizontal="center" vertical="center" wrapText="1"/>
      <protection hidden="1"/>
    </xf>
    <xf numFmtId="0" fontId="16" fillId="0" borderId="12" xfId="0" applyFont="1" applyBorder="1" applyAlignment="1" applyProtection="1">
      <alignment horizontal="center" vertical="center" wrapText="1"/>
      <protection hidden="1"/>
    </xf>
    <xf numFmtId="0" fontId="16" fillId="0" borderId="18" xfId="0" applyFont="1" applyBorder="1" applyAlignment="1" applyProtection="1">
      <alignment horizontal="center" vertical="center" wrapText="1"/>
      <protection hidden="1"/>
    </xf>
    <xf numFmtId="0" fontId="103" fillId="14" borderId="0" xfId="1" applyFont="1" applyFill="1" applyBorder="1" applyAlignment="1" applyProtection="1">
      <alignment horizontal="center" vertical="center" wrapText="1"/>
      <protection hidden="1"/>
    </xf>
    <xf numFmtId="0" fontId="82" fillId="0" borderId="5" xfId="2" applyFont="1" applyFill="1" applyBorder="1" applyAlignment="1" applyProtection="1">
      <alignment horizontal="center" vertical="center"/>
      <protection hidden="1"/>
    </xf>
    <xf numFmtId="0" fontId="15" fillId="0" borderId="3" xfId="0" applyFont="1" applyBorder="1" applyAlignment="1" applyProtection="1">
      <alignment horizontal="left" vertical="center" wrapText="1" indent="1" shrinkToFit="1"/>
      <protection hidden="1"/>
    </xf>
    <xf numFmtId="0" fontId="28" fillId="0" borderId="3" xfId="0" applyFont="1" applyBorder="1" applyAlignment="1" applyProtection="1">
      <alignment horizontal="left" vertical="center" wrapText="1" indent="1" shrinkToFit="1"/>
      <protection hidden="1"/>
    </xf>
    <xf numFmtId="0" fontId="0" fillId="0" borderId="3" xfId="0" applyBorder="1" applyAlignment="1" applyProtection="1">
      <alignment horizontal="left" vertical="center" wrapText="1" indent="1" shrinkToFit="1"/>
      <protection hidden="1"/>
    </xf>
    <xf numFmtId="0" fontId="0" fillId="7" borderId="6" xfId="0" applyFill="1" applyBorder="1" applyAlignment="1" applyProtection="1">
      <alignment horizontal="right" vertical="center" indent="1"/>
      <protection hidden="1"/>
    </xf>
    <xf numFmtId="0" fontId="0" fillId="7" borderId="4" xfId="0" applyFill="1" applyBorder="1" applyAlignment="1" applyProtection="1">
      <alignment horizontal="right" vertical="center" indent="1"/>
      <protection hidden="1"/>
    </xf>
    <xf numFmtId="0" fontId="21" fillId="0" borderId="12" xfId="0" applyFont="1" applyBorder="1" applyAlignment="1" applyProtection="1">
      <alignment horizontal="left" vertical="center"/>
      <protection hidden="1"/>
    </xf>
    <xf numFmtId="164" fontId="80" fillId="0" borderId="6" xfId="1" applyNumberFormat="1" applyFont="1" applyFill="1" applyBorder="1" applyAlignment="1" applyProtection="1">
      <alignment horizontal="center" vertical="center"/>
      <protection hidden="1"/>
    </xf>
    <xf numFmtId="164" fontId="80" fillId="0" borderId="4" xfId="1" applyNumberFormat="1" applyFont="1" applyFill="1" applyBorder="1" applyAlignment="1" applyProtection="1">
      <alignment horizontal="center" vertical="center"/>
      <protection hidden="1"/>
    </xf>
    <xf numFmtId="164" fontId="17" fillId="12" borderId="12" xfId="0" applyNumberFormat="1" applyFont="1" applyFill="1" applyBorder="1" applyAlignment="1" applyProtection="1">
      <alignment horizontal="center" vertical="center"/>
      <protection hidden="1"/>
    </xf>
    <xf numFmtId="164" fontId="79" fillId="9" borderId="12" xfId="0" applyNumberFormat="1" applyFont="1" applyFill="1" applyBorder="1" applyAlignment="1" applyProtection="1">
      <alignment horizontal="center" vertical="center"/>
      <protection hidden="1"/>
    </xf>
    <xf numFmtId="0" fontId="104" fillId="0" borderId="12" xfId="2" applyFont="1" applyFill="1" applyBorder="1" applyAlignment="1" applyProtection="1">
      <alignment horizontal="center" vertical="center"/>
      <protection hidden="1"/>
    </xf>
    <xf numFmtId="0" fontId="104" fillId="0" borderId="18" xfId="2" applyFont="1" applyFill="1" applyBorder="1" applyAlignment="1" applyProtection="1">
      <alignment horizontal="center" vertical="center"/>
      <protection hidden="1"/>
    </xf>
    <xf numFmtId="0" fontId="93" fillId="0" borderId="12" xfId="2" applyFont="1" applyFill="1" applyBorder="1" applyAlignment="1" applyProtection="1">
      <alignment horizontal="center" vertical="center" shrinkToFit="1"/>
      <protection hidden="1"/>
    </xf>
    <xf numFmtId="164" fontId="16" fillId="0" borderId="3" xfId="0" applyNumberFormat="1" applyFont="1" applyBorder="1" applyAlignment="1" applyProtection="1">
      <alignment horizontal="center" vertical="center"/>
      <protection hidden="1"/>
    </xf>
    <xf numFmtId="164" fontId="16" fillId="0" borderId="4" xfId="0" applyNumberFormat="1" applyFont="1" applyBorder="1" applyAlignment="1" applyProtection="1">
      <alignment horizontal="center" vertical="center"/>
      <protection hidden="1"/>
    </xf>
    <xf numFmtId="0" fontId="91" fillId="0" borderId="14" xfId="1" applyFont="1" applyFill="1" applyBorder="1" applyAlignment="1" applyProtection="1">
      <alignment horizontal="center" vertical="center" wrapText="1"/>
      <protection hidden="1"/>
    </xf>
    <xf numFmtId="0" fontId="91" fillId="0" borderId="23" xfId="1" applyFont="1" applyFill="1" applyBorder="1" applyAlignment="1" applyProtection="1">
      <alignment horizontal="center" vertical="center" wrapText="1"/>
      <protection hidden="1"/>
    </xf>
    <xf numFmtId="0" fontId="91" fillId="0" borderId="24" xfId="1" applyFont="1" applyFill="1" applyBorder="1" applyAlignment="1" applyProtection="1">
      <alignment horizontal="center" vertical="center" wrapText="1"/>
      <protection hidden="1"/>
    </xf>
    <xf numFmtId="0" fontId="104" fillId="9" borderId="16" xfId="1" applyFont="1" applyFill="1" applyBorder="1" applyAlignment="1" applyProtection="1">
      <alignment horizontal="center" vertical="center" wrapText="1"/>
      <protection hidden="1"/>
    </xf>
    <xf numFmtId="0" fontId="104" fillId="9" borderId="2" xfId="1" applyFont="1" applyFill="1" applyBorder="1" applyAlignment="1" applyProtection="1">
      <alignment horizontal="center" vertical="center" wrapText="1"/>
      <protection hidden="1"/>
    </xf>
    <xf numFmtId="0" fontId="101" fillId="9" borderId="17" xfId="1" quotePrefix="1" applyFont="1" applyFill="1" applyBorder="1" applyAlignment="1" applyProtection="1">
      <alignment horizontal="center" vertical="center" wrapText="1"/>
      <protection hidden="1"/>
    </xf>
    <xf numFmtId="0" fontId="101" fillId="9" borderId="12" xfId="1" applyFont="1" applyFill="1" applyBorder="1" applyAlignment="1" applyProtection="1">
      <alignment horizontal="center" vertical="center" wrapText="1"/>
      <protection hidden="1"/>
    </xf>
    <xf numFmtId="0" fontId="101" fillId="9" borderId="18" xfId="1" applyFont="1" applyFill="1" applyBorder="1" applyAlignment="1" applyProtection="1">
      <alignment horizontal="center" vertical="center" wrapText="1"/>
      <protection hidden="1"/>
    </xf>
    <xf numFmtId="44" fontId="103" fillId="9" borderId="15" xfId="1" applyNumberFormat="1" applyFont="1" applyFill="1" applyBorder="1" applyAlignment="1" applyProtection="1">
      <alignment vertical="center"/>
      <protection hidden="1"/>
    </xf>
    <xf numFmtId="44" fontId="103" fillId="9" borderId="16" xfId="1" applyNumberFormat="1" applyFont="1" applyFill="1" applyBorder="1" applyAlignment="1" applyProtection="1">
      <alignment vertical="center"/>
      <protection hidden="1"/>
    </xf>
    <xf numFmtId="44" fontId="103" fillId="9" borderId="17" xfId="1" applyNumberFormat="1" applyFont="1" applyFill="1" applyBorder="1" applyAlignment="1" applyProtection="1">
      <alignment vertical="center"/>
      <protection hidden="1"/>
    </xf>
    <xf numFmtId="44" fontId="103" fillId="9" borderId="18" xfId="1" applyNumberFormat="1" applyFont="1" applyFill="1" applyBorder="1" applyAlignment="1" applyProtection="1">
      <alignment vertical="center"/>
      <protection hidden="1"/>
    </xf>
    <xf numFmtId="0" fontId="93" fillId="0" borderId="12" xfId="2" applyFont="1" applyFill="1" applyBorder="1" applyAlignment="1" applyProtection="1">
      <alignment horizontal="center" vertical="center"/>
      <protection hidden="1"/>
    </xf>
    <xf numFmtId="0" fontId="108" fillId="0" borderId="0" xfId="0" quotePrefix="1" applyFont="1" applyAlignment="1" applyProtection="1">
      <alignment horizontal="center" vertical="center"/>
      <protection locked="0" hidden="1"/>
    </xf>
    <xf numFmtId="164" fontId="17" fillId="0" borderId="6" xfId="0" applyNumberFormat="1" applyFont="1" applyBorder="1" applyAlignment="1" applyProtection="1">
      <alignment horizontal="center" vertical="center"/>
      <protection locked="0" hidden="1"/>
    </xf>
    <xf numFmtId="164" fontId="17" fillId="0" borderId="4" xfId="0" applyNumberFormat="1" applyFont="1" applyBorder="1" applyAlignment="1" applyProtection="1">
      <alignment horizontal="center" vertical="center"/>
      <protection locked="0" hidden="1"/>
    </xf>
    <xf numFmtId="164" fontId="64" fillId="0" borderId="12" xfId="0" applyNumberFormat="1" applyFont="1" applyBorder="1" applyAlignment="1" applyProtection="1">
      <alignment horizontal="center" vertical="center"/>
      <protection hidden="1"/>
    </xf>
    <xf numFmtId="0" fontId="84" fillId="0" borderId="0" xfId="0" applyFont="1" applyAlignment="1" applyProtection="1">
      <alignment horizontal="center" vertical="center" wrapText="1"/>
      <protection hidden="1"/>
    </xf>
    <xf numFmtId="0" fontId="84" fillId="0" borderId="12" xfId="0" applyFont="1" applyBorder="1" applyAlignment="1" applyProtection="1">
      <alignment horizontal="center" vertical="center" wrapText="1"/>
      <protection hidden="1"/>
    </xf>
    <xf numFmtId="0" fontId="20" fillId="7" borderId="0" xfId="2" applyFont="1" applyFill="1" applyAlignment="1" applyProtection="1">
      <alignment horizontal="center" vertical="center"/>
      <protection hidden="1"/>
    </xf>
    <xf numFmtId="0" fontId="93" fillId="0" borderId="0" xfId="0" applyFont="1" applyAlignment="1" applyProtection="1">
      <alignment horizontal="center" vertical="top"/>
      <protection hidden="1"/>
    </xf>
    <xf numFmtId="0" fontId="43" fillId="0" borderId="25" xfId="4" applyFont="1" applyBorder="1" applyAlignment="1" applyProtection="1">
      <alignment horizontal="right" vertical="center"/>
      <protection hidden="1"/>
    </xf>
    <xf numFmtId="0" fontId="43" fillId="0" borderId="0" xfId="4" applyFont="1" applyBorder="1" applyAlignment="1" applyProtection="1">
      <alignment horizontal="right" vertical="center"/>
      <protection hidden="1"/>
    </xf>
    <xf numFmtId="0" fontId="36" fillId="0" borderId="0" xfId="0" applyFont="1" applyAlignment="1" applyProtection="1">
      <alignment horizontal="center" vertical="center" wrapText="1"/>
      <protection hidden="1"/>
    </xf>
    <xf numFmtId="0" fontId="35" fillId="0" borderId="0" xfId="0" applyFont="1" applyAlignment="1" applyProtection="1">
      <alignment horizontal="center" vertical="center" wrapText="1"/>
      <protection hidden="1"/>
    </xf>
    <xf numFmtId="0" fontId="44" fillId="7" borderId="6" xfId="0" applyFont="1" applyFill="1" applyBorder="1" applyAlignment="1" applyProtection="1">
      <alignment horizontal="left" vertical="center" indent="1"/>
      <protection hidden="1"/>
    </xf>
    <xf numFmtId="0" fontId="44" fillId="7" borderId="3" xfId="0" applyFont="1" applyFill="1" applyBorder="1" applyAlignment="1" applyProtection="1">
      <alignment horizontal="left" vertical="center" indent="1"/>
      <protection hidden="1"/>
    </xf>
    <xf numFmtId="0" fontId="37" fillId="0" borderId="0" xfId="0" applyFont="1" applyAlignment="1" applyProtection="1">
      <alignment horizontal="center" vertical="center" textRotation="90" wrapText="1"/>
      <protection hidden="1"/>
    </xf>
    <xf numFmtId="0" fontId="0" fillId="7" borderId="0" xfId="0" applyFill="1" applyAlignment="1" applyProtection="1">
      <alignment horizontal="center" vertical="center"/>
      <protection hidden="1"/>
    </xf>
    <xf numFmtId="0" fontId="0" fillId="7" borderId="2" xfId="0" applyFill="1" applyBorder="1" applyAlignment="1" applyProtection="1">
      <alignment horizontal="center" vertical="center"/>
      <protection hidden="1"/>
    </xf>
    <xf numFmtId="0" fontId="27" fillId="6" borderId="15" xfId="6" applyFont="1" applyBorder="1" applyAlignment="1" applyProtection="1">
      <alignment horizontal="center" vertical="center" wrapText="1"/>
      <protection hidden="1"/>
    </xf>
    <xf numFmtId="0" fontId="27" fillId="6" borderId="13" xfId="6" applyFont="1" applyBorder="1" applyAlignment="1" applyProtection="1">
      <alignment horizontal="center" vertical="center" wrapText="1"/>
      <protection hidden="1"/>
    </xf>
    <xf numFmtId="0" fontId="27" fillId="6" borderId="19" xfId="6" applyFont="1" applyBorder="1" applyAlignment="1" applyProtection="1">
      <alignment horizontal="center" vertical="center" wrapText="1"/>
      <protection hidden="1"/>
    </xf>
    <xf numFmtId="0" fontId="27" fillId="6" borderId="0" xfId="6" applyFont="1" applyBorder="1" applyAlignment="1" applyProtection="1">
      <alignment horizontal="center" vertical="center" wrapText="1"/>
      <protection hidden="1"/>
    </xf>
    <xf numFmtId="0" fontId="104" fillId="8" borderId="13" xfId="5" applyFont="1" applyFill="1" applyBorder="1" applyAlignment="1" applyProtection="1">
      <alignment horizontal="center" vertical="center" wrapText="1"/>
      <protection hidden="1"/>
    </xf>
    <xf numFmtId="0" fontId="104" fillId="8" borderId="0" xfId="5" applyFont="1" applyFill="1" applyBorder="1" applyAlignment="1" applyProtection="1">
      <alignment horizontal="center" vertical="center" wrapText="1"/>
      <protection hidden="1"/>
    </xf>
    <xf numFmtId="0" fontId="104" fillId="0" borderId="15" xfId="1" applyFont="1" applyFill="1" applyBorder="1" applyAlignment="1" applyProtection="1">
      <alignment horizontal="center" vertical="center" wrapText="1"/>
      <protection hidden="1"/>
    </xf>
    <xf numFmtId="0" fontId="104" fillId="0" borderId="13" xfId="1" applyFont="1" applyFill="1" applyBorder="1" applyAlignment="1" applyProtection="1">
      <alignment horizontal="center" vertical="center" wrapText="1"/>
      <protection hidden="1"/>
    </xf>
    <xf numFmtId="0" fontId="104" fillId="0" borderId="16" xfId="1" applyFont="1" applyFill="1" applyBorder="1" applyAlignment="1" applyProtection="1">
      <alignment horizontal="center" vertical="center" wrapText="1"/>
      <protection hidden="1"/>
    </xf>
    <xf numFmtId="0" fontId="104" fillId="0" borderId="19" xfId="1" applyFont="1" applyFill="1" applyBorder="1" applyAlignment="1" applyProtection="1">
      <alignment horizontal="center" vertical="center" wrapText="1"/>
      <protection hidden="1"/>
    </xf>
    <xf numFmtId="0" fontId="104" fillId="0" borderId="0" xfId="1" applyFont="1" applyFill="1" applyBorder="1" applyAlignment="1" applyProtection="1">
      <alignment horizontal="center" vertical="center" wrapText="1"/>
      <protection hidden="1"/>
    </xf>
    <xf numFmtId="0" fontId="104" fillId="0" borderId="2" xfId="1" applyFont="1" applyFill="1" applyBorder="1" applyAlignment="1" applyProtection="1">
      <alignment horizontal="center" vertical="center" wrapText="1"/>
      <protection hidden="1"/>
    </xf>
    <xf numFmtId="0" fontId="23" fillId="0" borderId="17" xfId="1" quotePrefix="1" applyFont="1" applyFill="1" applyBorder="1" applyAlignment="1" applyProtection="1">
      <alignment horizontal="center" vertical="center"/>
      <protection hidden="1"/>
    </xf>
    <xf numFmtId="0" fontId="23" fillId="0" borderId="12" xfId="1" quotePrefix="1" applyFont="1" applyFill="1" applyBorder="1" applyAlignment="1" applyProtection="1">
      <alignment horizontal="center" vertical="center"/>
      <protection hidden="1"/>
    </xf>
    <xf numFmtId="0" fontId="23" fillId="0" borderId="18" xfId="1" quotePrefix="1" applyFont="1" applyFill="1" applyBorder="1" applyAlignment="1" applyProtection="1">
      <alignment horizontal="center" vertical="center"/>
      <protection hidden="1"/>
    </xf>
    <xf numFmtId="0" fontId="20" fillId="0" borderId="6" xfId="2" applyFont="1" applyFill="1" applyBorder="1" applyAlignment="1" applyProtection="1">
      <alignment horizontal="center" vertical="center" shrinkToFit="1"/>
      <protection hidden="1"/>
    </xf>
    <xf numFmtId="0" fontId="20" fillId="0" borderId="3" xfId="2" applyFont="1" applyFill="1" applyBorder="1" applyAlignment="1" applyProtection="1">
      <alignment horizontal="center" vertical="center" shrinkToFit="1"/>
      <protection hidden="1"/>
    </xf>
    <xf numFmtId="0" fontId="20" fillId="0" borderId="4" xfId="2" applyFont="1" applyFill="1" applyBorder="1" applyAlignment="1" applyProtection="1">
      <alignment horizontal="center" vertical="center" shrinkToFit="1"/>
      <protection hidden="1"/>
    </xf>
    <xf numFmtId="0" fontId="16" fillId="7" borderId="15" xfId="0" applyFont="1" applyFill="1" applyBorder="1" applyAlignment="1" applyProtection="1">
      <alignment horizontal="center" vertical="center" wrapText="1"/>
      <protection hidden="1"/>
    </xf>
    <xf numFmtId="0" fontId="16" fillId="7" borderId="13" xfId="0" applyFont="1" applyFill="1" applyBorder="1" applyAlignment="1" applyProtection="1">
      <alignment horizontal="center" vertical="center" wrapText="1"/>
      <protection hidden="1"/>
    </xf>
    <xf numFmtId="0" fontId="16" fillId="7" borderId="16" xfId="0" applyFont="1" applyFill="1" applyBorder="1" applyAlignment="1" applyProtection="1">
      <alignment horizontal="center" vertical="center" wrapText="1"/>
      <protection hidden="1"/>
    </xf>
    <xf numFmtId="0" fontId="16" fillId="7" borderId="19" xfId="0" applyFont="1" applyFill="1" applyBorder="1" applyAlignment="1" applyProtection="1">
      <alignment horizontal="center" vertical="center" wrapText="1"/>
      <protection hidden="1"/>
    </xf>
    <xf numFmtId="0" fontId="16" fillId="7" borderId="0" xfId="0" applyFont="1" applyFill="1" applyAlignment="1" applyProtection="1">
      <alignment horizontal="center" vertical="center" wrapText="1"/>
      <protection hidden="1"/>
    </xf>
    <xf numFmtId="0" fontId="16" fillId="7" borderId="2" xfId="0" applyFont="1" applyFill="1" applyBorder="1" applyAlignment="1" applyProtection="1">
      <alignment horizontal="center" vertical="center" wrapText="1"/>
      <protection hidden="1"/>
    </xf>
    <xf numFmtId="0" fontId="16" fillId="7" borderId="17" xfId="0" applyFont="1" applyFill="1" applyBorder="1" applyAlignment="1" applyProtection="1">
      <alignment horizontal="center" vertical="center" wrapText="1"/>
      <protection hidden="1"/>
    </xf>
    <xf numFmtId="0" fontId="16" fillId="7" borderId="12" xfId="0" applyFont="1" applyFill="1" applyBorder="1" applyAlignment="1" applyProtection="1">
      <alignment horizontal="center" vertical="center" wrapText="1"/>
      <protection hidden="1"/>
    </xf>
    <xf numFmtId="0" fontId="16" fillId="7" borderId="18" xfId="0" applyFont="1" applyFill="1" applyBorder="1" applyAlignment="1" applyProtection="1">
      <alignment horizontal="center" vertical="center" wrapText="1"/>
      <protection hidden="1"/>
    </xf>
    <xf numFmtId="1" fontId="70" fillId="0" borderId="26" xfId="0" applyNumberFormat="1" applyFont="1" applyBorder="1" applyAlignment="1" applyProtection="1">
      <alignment horizontal="center" vertical="center"/>
      <protection hidden="1"/>
    </xf>
    <xf numFmtId="1" fontId="70" fillId="0" borderId="21" xfId="0" applyNumberFormat="1" applyFont="1" applyBorder="1" applyAlignment="1" applyProtection="1">
      <alignment horizontal="center" vertical="center"/>
      <protection hidden="1"/>
    </xf>
    <xf numFmtId="44" fontId="20" fillId="7" borderId="14" xfId="2" applyNumberFormat="1" applyFont="1" applyFill="1" applyBorder="1" applyAlignment="1" applyProtection="1">
      <alignment vertical="center" shrinkToFit="1"/>
      <protection hidden="1"/>
    </xf>
    <xf numFmtId="44" fontId="20" fillId="7" borderId="24" xfId="2" applyNumberFormat="1" applyFont="1" applyFill="1" applyBorder="1" applyAlignment="1" applyProtection="1">
      <alignment vertical="center" shrinkToFit="1"/>
      <protection hidden="1"/>
    </xf>
    <xf numFmtId="0" fontId="0" fillId="0" borderId="13" xfId="0" applyBorder="1" applyAlignment="1" applyProtection="1">
      <alignment horizontal="center" vertical="center"/>
      <protection hidden="1"/>
    </xf>
    <xf numFmtId="0" fontId="0" fillId="0" borderId="16" xfId="0" applyBorder="1" applyAlignment="1" applyProtection="1">
      <alignment horizontal="center" vertical="center"/>
      <protection hidden="1"/>
    </xf>
    <xf numFmtId="44" fontId="92" fillId="0" borderId="15" xfId="1" applyNumberFormat="1" applyFont="1" applyFill="1" applyBorder="1" applyAlignment="1" applyProtection="1">
      <alignment horizontal="center" vertical="center"/>
      <protection hidden="1"/>
    </xf>
    <xf numFmtId="44" fontId="92" fillId="0" borderId="13" xfId="1" applyNumberFormat="1" applyFont="1" applyFill="1" applyBorder="1" applyAlignment="1" applyProtection="1">
      <alignment horizontal="center" vertical="center"/>
      <protection hidden="1"/>
    </xf>
    <xf numFmtId="44" fontId="92" fillId="0" borderId="16" xfId="1" applyNumberFormat="1" applyFont="1" applyFill="1" applyBorder="1" applyAlignment="1" applyProtection="1">
      <alignment horizontal="center" vertical="center"/>
      <protection hidden="1"/>
    </xf>
    <xf numFmtId="44" fontId="92" fillId="0" borderId="17" xfId="1" applyNumberFormat="1" applyFont="1" applyFill="1" applyBorder="1" applyAlignment="1" applyProtection="1">
      <alignment horizontal="center" vertical="center"/>
      <protection hidden="1"/>
    </xf>
    <xf numFmtId="44" fontId="92" fillId="0" borderId="12" xfId="1" applyNumberFormat="1" applyFont="1" applyFill="1" applyBorder="1" applyAlignment="1" applyProtection="1">
      <alignment horizontal="center" vertical="center"/>
      <protection hidden="1"/>
    </xf>
    <xf numFmtId="44" fontId="92" fillId="0" borderId="18" xfId="1" applyNumberFormat="1" applyFont="1" applyFill="1" applyBorder="1" applyAlignment="1" applyProtection="1">
      <alignment horizontal="center" vertical="center"/>
      <protection hidden="1"/>
    </xf>
    <xf numFmtId="0" fontId="16" fillId="0" borderId="15" xfId="0" applyFont="1" applyBorder="1" applyAlignment="1" applyProtection="1">
      <alignment horizontal="left" vertical="center" indent="1"/>
      <protection hidden="1"/>
    </xf>
    <xf numFmtId="0" fontId="16" fillId="0" borderId="13" xfId="0" applyFont="1" applyBorder="1" applyAlignment="1" applyProtection="1">
      <alignment horizontal="left" vertical="center" indent="1"/>
      <protection hidden="1"/>
    </xf>
    <xf numFmtId="44" fontId="75" fillId="8" borderId="15" xfId="5" applyNumberFormat="1" applyFont="1" applyFill="1" applyBorder="1" applyAlignment="1" applyProtection="1">
      <alignment vertical="center"/>
      <protection hidden="1"/>
    </xf>
    <xf numFmtId="44" fontId="75" fillId="8" borderId="16" xfId="5" applyNumberFormat="1" applyFont="1" applyFill="1" applyBorder="1" applyAlignment="1" applyProtection="1">
      <alignment vertical="center"/>
      <protection hidden="1"/>
    </xf>
    <xf numFmtId="44" fontId="75" fillId="8" borderId="17" xfId="5" applyNumberFormat="1" applyFont="1" applyFill="1" applyBorder="1" applyAlignment="1" applyProtection="1">
      <alignment vertical="center"/>
      <protection hidden="1"/>
    </xf>
    <xf numFmtId="44" fontId="75" fillId="8" borderId="18" xfId="5" applyNumberFormat="1" applyFont="1" applyFill="1" applyBorder="1" applyAlignment="1" applyProtection="1">
      <alignment vertical="center"/>
      <protection hidden="1"/>
    </xf>
    <xf numFmtId="164" fontId="16" fillId="0" borderId="20" xfId="0" applyNumberFormat="1" applyFont="1" applyBorder="1" applyAlignment="1" applyProtection="1">
      <alignment horizontal="center" vertical="center"/>
      <protection hidden="1"/>
    </xf>
    <xf numFmtId="164" fontId="16" fillId="0" borderId="21" xfId="0" applyNumberFormat="1" applyFont="1" applyBorder="1" applyAlignment="1" applyProtection="1">
      <alignment horizontal="center" vertical="center"/>
      <protection hidden="1"/>
    </xf>
    <xf numFmtId="0" fontId="20" fillId="7" borderId="17" xfId="2" applyFont="1" applyFill="1" applyBorder="1" applyAlignment="1" applyProtection="1">
      <alignment horizontal="center" vertical="center"/>
      <protection hidden="1"/>
    </xf>
    <xf numFmtId="0" fontId="20" fillId="7" borderId="18" xfId="2" applyFont="1" applyFill="1" applyBorder="1" applyAlignment="1" applyProtection="1">
      <alignment horizontal="center" vertical="center"/>
      <protection hidden="1"/>
    </xf>
    <xf numFmtId="0" fontId="27" fillId="6" borderId="17" xfId="6" quotePrefix="1" applyFont="1" applyBorder="1" applyAlignment="1" applyProtection="1">
      <alignment horizontal="center" vertical="center" wrapText="1"/>
      <protection hidden="1"/>
    </xf>
    <xf numFmtId="0" fontId="27" fillId="6" borderId="12" xfId="6" applyFont="1" applyBorder="1" applyAlignment="1" applyProtection="1">
      <alignment horizontal="center" vertical="center" wrapText="1"/>
      <protection hidden="1"/>
    </xf>
    <xf numFmtId="0" fontId="104" fillId="7" borderId="16" xfId="2" applyFont="1" applyFill="1" applyBorder="1" applyAlignment="1" applyProtection="1">
      <alignment horizontal="center" vertical="center"/>
      <protection hidden="1"/>
    </xf>
    <xf numFmtId="0" fontId="104" fillId="7" borderId="2" xfId="2" applyFont="1" applyFill="1" applyBorder="1" applyAlignment="1" applyProtection="1">
      <alignment horizontal="center" vertical="center"/>
      <protection hidden="1"/>
    </xf>
    <xf numFmtId="0" fontId="101" fillId="9" borderId="15" xfId="1" applyFont="1" applyFill="1" applyBorder="1" applyAlignment="1" applyProtection="1">
      <alignment horizontal="center" vertical="center" wrapText="1"/>
      <protection hidden="1"/>
    </xf>
    <xf numFmtId="0" fontId="101" fillId="9" borderId="13" xfId="1" applyFont="1" applyFill="1" applyBorder="1" applyAlignment="1" applyProtection="1">
      <alignment horizontal="center" vertical="center" wrapText="1"/>
      <protection hidden="1"/>
    </xf>
    <xf numFmtId="0" fontId="101" fillId="9" borderId="19" xfId="1" applyFont="1" applyFill="1" applyBorder="1" applyAlignment="1" applyProtection="1">
      <alignment horizontal="center" vertical="center" wrapText="1"/>
      <protection hidden="1"/>
    </xf>
    <xf numFmtId="0" fontId="101" fillId="9" borderId="0" xfId="1" applyFont="1" applyFill="1" applyBorder="1" applyAlignment="1" applyProtection="1">
      <alignment horizontal="center" vertical="center" wrapText="1"/>
      <protection hidden="1"/>
    </xf>
    <xf numFmtId="164" fontId="16" fillId="7" borderId="3" xfId="0" applyNumberFormat="1" applyFont="1" applyFill="1" applyBorder="1" applyAlignment="1" applyProtection="1">
      <alignment horizontal="center" vertical="center"/>
      <protection hidden="1"/>
    </xf>
    <xf numFmtId="164" fontId="16" fillId="7" borderId="4" xfId="0" applyNumberFormat="1" applyFont="1" applyFill="1" applyBorder="1" applyAlignment="1" applyProtection="1">
      <alignment horizontal="center" vertical="center"/>
      <protection hidden="1"/>
    </xf>
    <xf numFmtId="164" fontId="16" fillId="7" borderId="20" xfId="0" applyNumberFormat="1" applyFont="1" applyFill="1" applyBorder="1" applyAlignment="1" applyProtection="1">
      <alignment horizontal="center" vertical="center"/>
      <protection hidden="1"/>
    </xf>
    <xf numFmtId="164" fontId="16" fillId="7" borderId="21" xfId="0" applyNumberFormat="1" applyFont="1" applyFill="1" applyBorder="1" applyAlignment="1" applyProtection="1">
      <alignment horizontal="center" vertical="center"/>
      <protection hidden="1"/>
    </xf>
    <xf numFmtId="0" fontId="20" fillId="7" borderId="15" xfId="2" applyFont="1" applyFill="1" applyBorder="1" applyAlignment="1" applyProtection="1">
      <alignment horizontal="center" vertical="center"/>
      <protection hidden="1"/>
    </xf>
    <xf numFmtId="0" fontId="20" fillId="7" borderId="19" xfId="2" applyFont="1" applyFill="1" applyBorder="1" applyAlignment="1" applyProtection="1">
      <alignment horizontal="center" vertical="center"/>
      <protection hidden="1"/>
    </xf>
    <xf numFmtId="164" fontId="32" fillId="8" borderId="12" xfId="0" applyNumberFormat="1" applyFont="1" applyFill="1" applyBorder="1" applyAlignment="1" applyProtection="1">
      <alignment horizontal="center" vertical="center"/>
      <protection hidden="1"/>
    </xf>
    <xf numFmtId="0" fontId="0" fillId="0" borderId="0" xfId="0" applyAlignment="1">
      <alignment horizontal="center" vertical="center" wrapText="1"/>
    </xf>
    <xf numFmtId="0" fontId="15" fillId="0" borderId="13" xfId="0" applyFont="1" applyBorder="1" applyAlignment="1" applyProtection="1">
      <alignment horizontal="right" vertical="center"/>
      <protection hidden="1"/>
    </xf>
    <xf numFmtId="0" fontId="15" fillId="0" borderId="16" xfId="0" applyFont="1" applyBorder="1" applyAlignment="1" applyProtection="1">
      <alignment horizontal="right" vertical="center"/>
      <protection hidden="1"/>
    </xf>
    <xf numFmtId="0" fontId="8" fillId="0" borderId="0" xfId="7" applyFont="1" applyAlignment="1">
      <alignment vertical="top" wrapText="1"/>
    </xf>
    <xf numFmtId="0" fontId="13" fillId="0" borderId="0" xfId="7" applyFont="1" applyAlignment="1">
      <alignment horizontal="left" vertical="top" wrapText="1" indent="10"/>
    </xf>
    <xf numFmtId="49" fontId="50" fillId="0" borderId="25" xfId="3" applyNumberFormat="1" applyFont="1" applyFill="1" applyBorder="1" applyAlignment="1" applyProtection="1">
      <alignment horizontal="right" vertical="center" wrapText="1"/>
      <protection locked="0" hidden="1"/>
    </xf>
    <xf numFmtId="49" fontId="50" fillId="0" borderId="0" xfId="3" applyNumberFormat="1" applyFont="1" applyFill="1" applyBorder="1" applyAlignment="1" applyProtection="1">
      <alignment horizontal="left" vertical="center" wrapText="1" indent="1"/>
      <protection locked="0" hidden="1"/>
    </xf>
    <xf numFmtId="49" fontId="107" fillId="4" borderId="15" xfId="3" applyNumberFormat="1" applyFont="1" applyBorder="1" applyAlignment="1" applyProtection="1">
      <alignment horizontal="left" vertical="center" wrapText="1"/>
      <protection locked="0" hidden="1"/>
    </xf>
    <xf numFmtId="49" fontId="107" fillId="4" borderId="13" xfId="3" applyNumberFormat="1" applyFont="1" applyBorder="1" applyAlignment="1" applyProtection="1">
      <alignment horizontal="left" vertical="center" wrapText="1"/>
      <protection locked="0" hidden="1"/>
    </xf>
    <xf numFmtId="49" fontId="107" fillId="4" borderId="16" xfId="3" applyNumberFormat="1" applyFont="1" applyBorder="1" applyAlignment="1" applyProtection="1">
      <alignment horizontal="left" vertical="center" wrapText="1"/>
      <protection locked="0" hidden="1"/>
    </xf>
    <xf numFmtId="49" fontId="107" fillId="4" borderId="17" xfId="3" applyNumberFormat="1" applyFont="1" applyBorder="1" applyAlignment="1" applyProtection="1">
      <alignment horizontal="left" vertical="center" wrapText="1"/>
      <protection locked="0" hidden="1"/>
    </xf>
    <xf numFmtId="49" fontId="107" fillId="4" borderId="12" xfId="3" applyNumberFormat="1" applyFont="1" applyBorder="1" applyAlignment="1" applyProtection="1">
      <alignment horizontal="left" vertical="center" wrapText="1"/>
      <protection locked="0" hidden="1"/>
    </xf>
    <xf numFmtId="49" fontId="107" fillId="4" borderId="18" xfId="3" applyNumberFormat="1" applyFont="1" applyBorder="1" applyAlignment="1" applyProtection="1">
      <alignment horizontal="left" vertical="center" wrapText="1"/>
      <protection locked="0" hidden="1"/>
    </xf>
    <xf numFmtId="49" fontId="107" fillId="4" borderId="6" xfId="3" applyNumberFormat="1" applyFont="1" applyBorder="1" applyAlignment="1" applyProtection="1">
      <alignment horizontal="right" vertical="center" wrapText="1"/>
      <protection locked="0" hidden="1"/>
    </xf>
    <xf numFmtId="49" fontId="107" fillId="4" borderId="3" xfId="3" applyNumberFormat="1" applyFont="1" applyBorder="1" applyAlignment="1" applyProtection="1">
      <alignment horizontal="right" vertical="center" wrapText="1"/>
      <protection locked="0" hidden="1"/>
    </xf>
    <xf numFmtId="49" fontId="107" fillId="4" borderId="3" xfId="3" applyNumberFormat="1" applyFont="1" applyBorder="1" applyAlignment="1" applyProtection="1">
      <alignment horizontal="left" vertical="center" wrapText="1" indent="1"/>
      <protection locked="0" hidden="1"/>
    </xf>
    <xf numFmtId="49" fontId="107" fillId="4" borderId="4" xfId="3" applyNumberFormat="1" applyFont="1" applyBorder="1" applyAlignment="1" applyProtection="1">
      <alignment horizontal="left" vertical="center" wrapText="1" indent="1"/>
      <protection locked="0" hidden="1"/>
    </xf>
    <xf numFmtId="49" fontId="107" fillId="4" borderId="6" xfId="3" applyNumberFormat="1" applyFont="1" applyBorder="1" applyAlignment="1" applyProtection="1">
      <alignment horizontal="right" vertical="center" wrapText="1"/>
      <protection locked="0" hidden="1"/>
    </xf>
  </cellXfs>
  <cellStyles count="9">
    <cellStyle name="Colore 1" xfId="5" builtinId="29"/>
    <cellStyle name="Colore 5" xfId="6" builtinId="45"/>
    <cellStyle name="Neutrale" xfId="2" builtinId="28"/>
    <cellStyle name="Normale" xfId="0" builtinId="0"/>
    <cellStyle name="Normale 2" xfId="7" xr:uid="{92072EA3-8943-40BF-863D-69B69630AFBE}"/>
    <cellStyle name="Output" xfId="3" builtinId="21"/>
    <cellStyle name="Testo avviso" xfId="4" builtinId="11"/>
    <cellStyle name="Valore valido" xfId="1" builtinId="26"/>
    <cellStyle name="Valuta" xfId="8" builtinId="4"/>
  </cellStyles>
  <dxfs count="76">
    <dxf>
      <font>
        <color rgb="FF006100"/>
      </font>
      <fill>
        <patternFill>
          <bgColor rgb="FFC6EFCE"/>
        </patternFill>
      </fill>
    </dxf>
    <dxf>
      <font>
        <color rgb="FF006100"/>
      </font>
      <fill>
        <patternFill>
          <bgColor rgb="FFC6EFCE"/>
        </patternFill>
      </fill>
    </dxf>
    <dxf>
      <font>
        <b/>
        <i val="0"/>
        <color rgb="FFC00000"/>
      </font>
      <fill>
        <patternFill>
          <bgColor rgb="FFFFFF00"/>
        </patternFill>
      </fill>
    </dxf>
    <dxf>
      <font>
        <b/>
        <i val="0"/>
        <color rgb="FFEAEAEA"/>
      </font>
      <fill>
        <patternFill patternType="none">
          <bgColor auto="1"/>
        </patternFill>
      </fill>
      <border>
        <left style="dashed">
          <color rgb="FFC00000"/>
        </left>
        <right style="dashed">
          <color rgb="FFC00000"/>
        </right>
        <top style="dashed">
          <color rgb="FFC00000"/>
        </top>
        <bottom style="dashed">
          <color rgb="FFC00000"/>
        </bottom>
        <vertical/>
        <horizontal/>
      </border>
    </dxf>
    <dxf>
      <font>
        <b/>
        <i/>
        <color rgb="FFC00000"/>
      </font>
      <fill>
        <patternFill>
          <bgColor rgb="FFFFC7CE"/>
        </patternFill>
      </fill>
      <border>
        <left style="dashed">
          <color rgb="FFC00000"/>
        </left>
        <right style="dashed">
          <color rgb="FFC00000"/>
        </right>
        <top style="dashed">
          <color rgb="FFC00000"/>
        </top>
        <bottom style="dashed">
          <color rgb="FFC00000"/>
        </bottom>
        <vertical/>
        <horizontal/>
      </border>
    </dxf>
    <dxf>
      <font>
        <b/>
        <i val="0"/>
        <color rgb="FFEAEAEA"/>
      </font>
      <fill>
        <patternFill patternType="none">
          <bgColor auto="1"/>
        </patternFill>
      </fill>
      <border>
        <left style="dashed">
          <color rgb="FFC00000"/>
        </left>
        <right style="dashed">
          <color rgb="FFC00000"/>
        </right>
        <top style="dashed">
          <color rgb="FFC00000"/>
        </top>
        <bottom style="dashed">
          <color rgb="FFC00000"/>
        </bottom>
        <vertical/>
        <horizontal/>
      </border>
    </dxf>
    <dxf>
      <font>
        <b/>
        <i/>
        <color rgb="FFC00000"/>
      </font>
      <fill>
        <patternFill>
          <bgColor rgb="FFFFC7CE"/>
        </patternFill>
      </fill>
      <border>
        <left style="dashed">
          <color rgb="FFC00000"/>
        </left>
        <right style="dashed">
          <color rgb="FFC00000"/>
        </right>
        <top style="dashed">
          <color rgb="FFC00000"/>
        </top>
        <bottom style="dashed">
          <color rgb="FFC00000"/>
        </bottom>
        <vertical/>
        <horizontal/>
      </border>
    </dxf>
    <dxf>
      <font>
        <b/>
        <i/>
        <color rgb="FFC00000"/>
      </font>
      <fill>
        <patternFill>
          <bgColor rgb="FFFFFF00"/>
        </patternFill>
      </fill>
    </dxf>
    <dxf>
      <font>
        <color theme="0"/>
      </font>
      <fill>
        <patternFill patternType="none">
          <bgColor auto="1"/>
        </patternFill>
      </fill>
    </dxf>
    <dxf>
      <font>
        <color rgb="FF9C0006"/>
      </font>
      <fill>
        <patternFill>
          <bgColor rgb="FFFFC7CE"/>
        </patternFill>
      </fill>
    </dxf>
    <dxf>
      <font>
        <b/>
        <i/>
        <color rgb="FFC00000"/>
      </font>
      <fill>
        <patternFill>
          <bgColor rgb="FFFFFF00"/>
        </patternFill>
      </fill>
    </dxf>
    <dxf>
      <fill>
        <patternFill>
          <bgColor rgb="FFC6EFCE"/>
        </patternFill>
      </fill>
    </dxf>
    <dxf>
      <fill>
        <patternFill>
          <bgColor rgb="FFCCECFF"/>
        </patternFill>
      </fill>
    </dxf>
    <dxf>
      <fill>
        <patternFill>
          <bgColor rgb="FFFFEB9C"/>
        </patternFill>
      </fill>
    </dxf>
    <dxf>
      <fill>
        <patternFill>
          <bgColor rgb="FFC6EFCE"/>
        </patternFill>
      </fill>
    </dxf>
    <dxf>
      <fill>
        <patternFill>
          <bgColor rgb="FFFFEB9C"/>
        </patternFill>
      </fill>
    </dxf>
    <dxf>
      <fill>
        <patternFill>
          <bgColor rgb="FFCCECFF"/>
        </patternFill>
      </fill>
    </dxf>
    <dxf>
      <font>
        <color rgb="FF9C0006"/>
      </font>
      <fill>
        <patternFill>
          <bgColor rgb="FFFFC7CE"/>
        </patternFill>
      </fill>
    </dxf>
    <dxf>
      <font>
        <color theme="0"/>
      </font>
      <fill>
        <patternFill>
          <bgColor rgb="FF5B9BD5"/>
        </patternFill>
      </fill>
    </dxf>
    <dxf>
      <font>
        <color rgb="FF003366"/>
      </font>
      <fill>
        <patternFill>
          <bgColor rgb="FFFFFF99"/>
        </patternFill>
      </fill>
    </dxf>
    <dxf>
      <font>
        <b/>
        <i val="0"/>
        <color rgb="FF663300"/>
      </font>
      <fill>
        <patternFill>
          <bgColor rgb="FFFFEB9C"/>
        </patternFill>
      </fill>
    </dxf>
    <dxf>
      <font>
        <b/>
        <i val="0"/>
        <color rgb="FF003366"/>
      </font>
      <fill>
        <patternFill>
          <bgColor rgb="FFCCECFF"/>
        </patternFill>
      </fill>
    </dxf>
    <dxf>
      <font>
        <color rgb="FF9C0006"/>
      </font>
      <fill>
        <patternFill>
          <bgColor rgb="FFFFC7CE"/>
        </patternFill>
      </fill>
    </dxf>
    <dxf>
      <fill>
        <patternFill>
          <bgColor rgb="FFC6EFCE"/>
        </patternFill>
      </fill>
    </dxf>
    <dxf>
      <font>
        <b/>
        <i/>
      </font>
      <fill>
        <patternFill>
          <bgColor theme="0" tint="-0.14996795556505021"/>
        </patternFill>
      </fill>
    </dxf>
    <dxf>
      <font>
        <b/>
        <i/>
      </font>
      <fill>
        <patternFill>
          <bgColor theme="0" tint="-0.14996795556505021"/>
        </patternFill>
      </fill>
    </dxf>
    <dxf>
      <font>
        <b/>
        <i/>
        <color theme="0"/>
      </font>
      <fill>
        <patternFill>
          <bgColor rgb="FF996633"/>
        </patternFill>
      </fill>
    </dxf>
    <dxf>
      <font>
        <b/>
        <i/>
        <color theme="0"/>
      </font>
      <fill>
        <patternFill>
          <bgColor theme="1" tint="0.499984740745262"/>
        </patternFill>
      </fill>
    </dxf>
    <dxf>
      <font>
        <b/>
        <i/>
        <color theme="0"/>
      </font>
      <fill>
        <patternFill>
          <bgColor rgb="FFFF8B8E"/>
        </patternFill>
      </fill>
    </dxf>
    <dxf>
      <border>
        <left/>
        <right/>
        <top/>
        <bottom style="thin">
          <color auto="1"/>
        </bottom>
        <vertical/>
        <horizontal/>
      </border>
    </dxf>
    <dxf>
      <font>
        <b/>
        <i/>
        <color rgb="FFC00000"/>
      </font>
      <fill>
        <patternFill patternType="gray0625">
          <fgColor theme="7" tint="0.39994506668294322"/>
        </patternFill>
      </fill>
      <border>
        <left style="dashed">
          <color rgb="FFC00000"/>
        </left>
        <right style="dashed">
          <color rgb="FFC00000"/>
        </right>
        <top style="dashed">
          <color rgb="FFC00000"/>
        </top>
        <bottom style="dashed">
          <color rgb="FFC00000"/>
        </bottom>
        <vertical/>
        <horizontal/>
      </border>
    </dxf>
    <dxf>
      <fill>
        <patternFill>
          <bgColor rgb="FFCCECFF"/>
        </patternFill>
      </fill>
    </dxf>
    <dxf>
      <fill>
        <patternFill>
          <bgColor rgb="FFFFEB9C"/>
        </patternFill>
      </fill>
    </dxf>
    <dxf>
      <fill>
        <patternFill>
          <bgColor rgb="FFC6EFCE"/>
        </patternFill>
      </fill>
    </dxf>
    <dxf>
      <fill>
        <patternFill>
          <bgColor rgb="FFCCECFF"/>
        </patternFill>
      </fill>
    </dxf>
    <dxf>
      <fill>
        <patternFill>
          <bgColor rgb="FFFFEB9C"/>
        </patternFill>
      </fill>
    </dxf>
    <dxf>
      <fill>
        <patternFill>
          <bgColor rgb="FFC6EFCE"/>
        </patternFill>
      </fill>
    </dxf>
    <dxf>
      <font>
        <b/>
        <i/>
      </font>
      <fill>
        <patternFill>
          <bgColor theme="0" tint="-0.14996795556505021"/>
        </patternFill>
      </fill>
    </dxf>
    <dxf>
      <font>
        <b/>
        <i/>
      </font>
      <fill>
        <patternFill>
          <bgColor theme="0" tint="-0.14996795556505021"/>
        </patternFill>
      </fill>
    </dxf>
    <dxf>
      <font>
        <b/>
        <i/>
        <color theme="0"/>
      </font>
      <fill>
        <patternFill>
          <bgColor rgb="FF996633"/>
        </patternFill>
      </fill>
    </dxf>
    <dxf>
      <font>
        <b/>
        <i/>
        <color theme="0"/>
      </font>
      <fill>
        <patternFill>
          <bgColor theme="1" tint="0.499984740745262"/>
        </patternFill>
      </fill>
    </dxf>
    <dxf>
      <font>
        <b/>
        <i/>
        <color theme="0"/>
      </font>
      <fill>
        <patternFill>
          <bgColor rgb="FFFF8B8E"/>
        </patternFill>
      </fill>
    </dxf>
    <dxf>
      <font>
        <b/>
        <i/>
        <color rgb="FFFF0000"/>
      </font>
      <fill>
        <patternFill>
          <bgColor rgb="FFFFFF00"/>
        </patternFill>
      </fill>
    </dxf>
    <dxf>
      <font>
        <b/>
        <i/>
        <color rgb="FFFFCCCC"/>
      </font>
      <fill>
        <patternFill patternType="none">
          <bgColor auto="1"/>
        </patternFill>
      </fill>
    </dxf>
    <dxf>
      <font>
        <b/>
        <i val="0"/>
        <color rgb="FF003366"/>
      </font>
      <fill>
        <patternFill>
          <bgColor rgb="FFFFFF99"/>
        </patternFill>
      </fill>
    </dxf>
    <dxf>
      <font>
        <color rgb="FFC00000"/>
      </font>
      <fill>
        <patternFill>
          <bgColor rgb="FFCCECFF"/>
        </patternFill>
      </fill>
    </dxf>
    <dxf>
      <font>
        <color rgb="FFC00000"/>
      </font>
      <fill>
        <patternFill>
          <bgColor rgb="FFFFEB9C"/>
        </patternFill>
      </fill>
    </dxf>
    <dxf>
      <font>
        <color rgb="FFC00000"/>
      </font>
      <fill>
        <patternFill>
          <bgColor rgb="FFC6EFCE"/>
        </patternFill>
      </fill>
    </dxf>
    <dxf>
      <fill>
        <patternFill>
          <bgColor rgb="FFFFEB9C"/>
        </patternFill>
      </fill>
    </dxf>
    <dxf>
      <fill>
        <patternFill>
          <bgColor rgb="FFCCECFF"/>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rgb="FFC6EFCE"/>
        </patternFill>
      </fill>
    </dxf>
    <dxf>
      <font>
        <color theme="0" tint="-0.14996795556505021"/>
      </font>
      <fill>
        <patternFill>
          <bgColor theme="0" tint="-0.14996795556505021"/>
        </patternFill>
      </fill>
    </dxf>
    <dxf>
      <fill>
        <patternFill>
          <bgColor rgb="FFCCECFF"/>
        </patternFill>
      </fill>
    </dxf>
    <dxf>
      <fill>
        <patternFill>
          <bgColor rgb="FFFFEB9C"/>
        </patternFill>
      </fill>
    </dxf>
    <dxf>
      <font>
        <color theme="0" tint="-0.14996795556505021"/>
      </font>
      <fill>
        <patternFill>
          <bgColor theme="0" tint="-0.14996795556505021"/>
        </patternFill>
      </fill>
    </dxf>
    <dxf>
      <font>
        <b/>
        <i val="0"/>
        <color rgb="FF003300"/>
      </font>
      <fill>
        <patternFill>
          <bgColor rgb="FFC6EFCE"/>
        </patternFill>
      </fill>
    </dxf>
    <dxf>
      <font>
        <b/>
        <i val="0"/>
        <color rgb="FF663300"/>
      </font>
      <fill>
        <patternFill>
          <bgColor rgb="FFFFEB9C"/>
        </patternFill>
      </fill>
    </dxf>
    <dxf>
      <font>
        <b/>
        <i val="0"/>
        <color rgb="FF003366"/>
      </font>
      <fill>
        <patternFill>
          <bgColor rgb="FFCCECFF"/>
        </patternFill>
      </fill>
    </dxf>
    <dxf>
      <font>
        <b/>
        <i/>
        <color rgb="FF003366"/>
      </font>
      <fill>
        <patternFill>
          <bgColor rgb="FFCCECFF"/>
        </patternFill>
      </fill>
    </dxf>
    <dxf>
      <font>
        <b/>
        <i/>
        <color rgb="FF663300"/>
      </font>
      <fill>
        <patternFill>
          <bgColor rgb="FFFFEB9C"/>
        </patternFill>
      </fill>
    </dxf>
    <dxf>
      <font>
        <b/>
        <i/>
        <color rgb="FF003300"/>
      </font>
      <fill>
        <patternFill>
          <bgColor rgb="FFC6EFCE"/>
        </patternFill>
      </fill>
    </dxf>
    <dxf>
      <font>
        <b/>
        <i val="0"/>
        <color rgb="FF003300"/>
      </font>
      <fill>
        <patternFill>
          <bgColor rgb="FFC6EFCE"/>
        </patternFill>
      </fill>
    </dxf>
    <dxf>
      <font>
        <b/>
        <i val="0"/>
        <color rgb="FF003366"/>
      </font>
      <fill>
        <patternFill>
          <bgColor rgb="FFCCECFF"/>
        </patternFill>
      </fill>
    </dxf>
    <dxf>
      <font>
        <b/>
        <i val="0"/>
        <color rgb="FF663300"/>
      </font>
      <fill>
        <patternFill>
          <bgColor rgb="FFFFEB9C"/>
        </patternFill>
      </fill>
    </dxf>
    <dxf>
      <font>
        <b/>
        <i val="0"/>
        <color rgb="FF003300"/>
      </font>
      <fill>
        <patternFill>
          <bgColor rgb="FFC6EFCE"/>
        </patternFill>
      </fill>
    </dxf>
    <dxf>
      <font>
        <b/>
        <i/>
        <color rgb="FFFFFF00"/>
      </font>
      <fill>
        <patternFill>
          <bgColor theme="4" tint="-0.24994659260841701"/>
        </patternFill>
      </fill>
    </dxf>
    <dxf>
      <font>
        <color theme="0"/>
      </font>
      <fill>
        <patternFill>
          <bgColor theme="0"/>
        </patternFill>
      </fill>
      <border>
        <left/>
        <right/>
        <top/>
        <bottom style="thin">
          <color auto="1"/>
        </bottom>
        <vertical/>
        <horizontal/>
      </border>
    </dxf>
    <dxf>
      <alignment horizontal="center" vertical="center" textRotation="0" wrapText="0" indent="0" justifyLastLine="0" shrinkToFit="0" readingOrder="0"/>
      <protection hidden="1"/>
    </dxf>
    <dxf>
      <alignment horizontal="center" vertical="center" textRotation="0" wrapText="0" indent="0" justifyLastLine="0" shrinkToFit="0" readingOrder="0"/>
      <protection hidden="1"/>
    </dxf>
    <dxf>
      <alignment horizontal="center" vertical="center" textRotation="0" wrapText="0" indent="0" justifyLastLine="0" shrinkToFit="0" readingOrder="0"/>
      <protection hidden="1"/>
    </dxf>
    <dxf>
      <numFmt numFmtId="0" formatCode="General"/>
      <alignment horizontal="center" vertical="center" textRotation="0" wrapText="0" indent="0" justifyLastLine="0" shrinkToFit="0" readingOrder="0"/>
      <protection hidden="1"/>
    </dxf>
    <dxf>
      <alignment horizontal="center" vertical="center" textRotation="0" wrapText="0" indent="0" justifyLastLine="0" shrinkToFit="0" readingOrder="0"/>
      <protection hidden="1"/>
    </dxf>
    <dxf>
      <alignment horizontal="center" vertical="center" textRotation="0" wrapText="0" indent="0" justifyLastLine="0" shrinkToFit="0" readingOrder="0"/>
      <protection hidden="1"/>
    </dxf>
    <dxf>
      <alignment horizontal="center" vertical="center" textRotation="0" wrapText="0" indent="0" justifyLastLine="0" shrinkToFit="0" readingOrder="0"/>
    </dxf>
  </dxfs>
  <tableStyles count="0" defaultTableStyle="TableStyleMedium2" defaultPivotStyle="PivotStyleLight16"/>
  <colors>
    <mruColors>
      <color rgb="FF003366"/>
      <color rgb="FF003300"/>
      <color rgb="FF663300"/>
      <color rgb="FFC6EFCE"/>
      <color rgb="FFFFEB9C"/>
      <color rgb="FFCCECFF"/>
      <color rgb="FFCC99FF"/>
      <color rgb="FFFFC7CE"/>
      <color rgb="FFEAEAEA"/>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CheckBox" fmlaLink="'CUC_36-23'!$B$15" lockText="1" noThreeD="1"/>
</file>

<file path=xl/ctrlProps/ctrlProp2.xml><?xml version="1.0" encoding="utf-8"?>
<formControlPr xmlns="http://schemas.microsoft.com/office/spreadsheetml/2009/9/main" objectType="CheckBox" checked="Checked" fmlaLink="'CUC_36-23'!$B$16" lockText="1" noThreeD="1"/>
</file>

<file path=xl/ctrlProps/ctrlProp3.xml><?xml version="1.0" encoding="utf-8"?>
<formControlPr xmlns="http://schemas.microsoft.com/office/spreadsheetml/2009/9/main" objectType="CheckBox" fmlaLink="'affidamenti EXT_36-23'!$C$2" lockText="1" noThreeD="1"/>
</file>

<file path=xl/ctrlProps/ctrlProp4.xml><?xml version="1.0" encoding="utf-8"?>
<formControlPr xmlns="http://schemas.microsoft.com/office/spreadsheetml/2009/9/main" objectType="CheckBox" checked="Checked" fmlaLink="'affidamenti EXT_36-23'!$D$2" lockText="1" noThreeD="1"/>
</file>

<file path=xl/ctrlProps/ctrlProp5.xml><?xml version="1.0" encoding="utf-8"?>
<formControlPr xmlns="http://schemas.microsoft.com/office/spreadsheetml/2009/9/main" objectType="CheckBox" fmlaLink="'affidamenti EXT_36-23'!$C$3" lockText="1" noThreeD="1"/>
</file>

<file path=xl/ctrlProps/ctrlProp6.xml><?xml version="1.0" encoding="utf-8"?>
<formControlPr xmlns="http://schemas.microsoft.com/office/spreadsheetml/2009/9/main" objectType="CheckBox" checked="Checked" fmlaLink="'affidamenti EXT_36-23'!$D$3" lockText="1" noThreeD="1"/>
</file>

<file path=xl/ctrlProps/ctrlProp7.xml><?xml version="1.0" encoding="utf-8"?>
<formControlPr xmlns="http://schemas.microsoft.com/office/spreadsheetml/2009/9/main" objectType="CheckBox" fmlaLink="'affidamenti EXT_36-23'!$I$9" lockText="1" noThreeD="1"/>
</file>

<file path=xl/ctrlProps/ctrlProp8.xml><?xml version="1.0" encoding="utf-8"?>
<formControlPr xmlns="http://schemas.microsoft.com/office/spreadsheetml/2009/9/main" objectType="CheckBox" checked="Checked" fmlaLink="'affidamenti EXT_36-23'!$J$9" lockText="1" noThreeD="1"/>
</file>

<file path=xl/ctrlProps/ctrlProp9.xml><?xml version="1.0" encoding="utf-8"?>
<formControlPr xmlns="http://schemas.microsoft.com/office/spreadsheetml/2009/9/main" objectType="CheckBox" fmlaLink="'affidamenti EXT_36-23'!$C$14" lockText="1" noThreeD="1"/>
</file>

<file path=xl/ctrlProps/ctrlProp10.xml><?xml version="1.0" encoding="utf-8"?>
<formControlPr xmlns="http://schemas.microsoft.com/office/spreadsheetml/2009/9/main" objectType="CheckBox" checked="Checked" fmlaLink="'affidamenti EXT_36-23'!$D$14" lockText="1" noThreeD="1"/>
</file>

<file path=xl/ctrlProps/ctrlProp11.xml><?xml version="1.0" encoding="utf-8"?>
<formControlPr xmlns="http://schemas.microsoft.com/office/spreadsheetml/2009/9/main" objectType="CheckBox" fmlaLink="vincolo_FONDO!$B$2" lockText="1" noThreeD="1"/>
</file>

<file path=xl/ctrlProps/ctrlProp12.xml><?xml version="1.0" encoding="utf-8"?>
<formControlPr xmlns="http://schemas.microsoft.com/office/spreadsheetml/2009/9/main" objectType="CheckBox" checked="Checked" fmlaLink="vincolo_FONDO!$B$3" lockText="1" noThreeD="1"/>
</file>

<file path=xl/ctrlProps/ctrlProp13.xml><?xml version="1.0" encoding="utf-8"?>
<formControlPr xmlns="http://schemas.microsoft.com/office/spreadsheetml/2009/9/main" objectType="CheckBox" fmlaLink="'affidamenti EXT_36-23'!$C$4" lockText="1" noThreeD="1"/>
</file>

<file path=xl/ctrlProps/ctrlProp14.xml><?xml version="1.0" encoding="utf-8"?>
<formControlPr xmlns="http://schemas.microsoft.com/office/spreadsheetml/2009/9/main" objectType="CheckBox" checked="Checked" fmlaLink="'affidamenti EXT_36-23'!$D$4" lockText="1" noThreeD="1"/>
</file>

<file path=xl/ctrlProps/ctrlProp15.xml><?xml version="1.0" encoding="utf-8"?>
<formControlPr xmlns="http://schemas.microsoft.com/office/spreadsheetml/2009/9/main" objectType="CheckBox" fmlaLink="'affidamenti EXT_36-23'!$C$5" lockText="1" noThreeD="1"/>
</file>

<file path=xl/ctrlProps/ctrlProp16.xml><?xml version="1.0" encoding="utf-8"?>
<formControlPr xmlns="http://schemas.microsoft.com/office/spreadsheetml/2009/9/main" objectType="CheckBox" checked="Checked" fmlaLink="'affidamenti EXT_36-23'!$D$5" lockText="1" noThreeD="1"/>
</file>

<file path=xl/ctrlProps/ctrlProp17.xml><?xml version="1.0" encoding="utf-8"?>
<formControlPr xmlns="http://schemas.microsoft.com/office/spreadsheetml/2009/9/main" objectType="CheckBox" fmlaLink="'affidamenti EXT_36-23'!$C$6" lockText="1" noThreeD="1"/>
</file>

<file path=xl/ctrlProps/ctrlProp18.xml><?xml version="1.0" encoding="utf-8"?>
<formControlPr xmlns="http://schemas.microsoft.com/office/spreadsheetml/2009/9/main" objectType="CheckBox" checked="Checked" fmlaLink="'affidamenti EXT_36-23'!$D$6" lockText="1" noThreeD="1"/>
</file>

<file path=xl/ctrlProps/ctrlProp19.xml><?xml version="1.0" encoding="utf-8"?>
<formControlPr xmlns="http://schemas.microsoft.com/office/spreadsheetml/2009/9/main" objectType="CheckBox" fmlaLink="'affidamenti EXT_36-23'!$C$7" lockText="1" noThreeD="1"/>
</file>

<file path=xl/ctrlProps/ctrlProp20.xml><?xml version="1.0" encoding="utf-8"?>
<formControlPr xmlns="http://schemas.microsoft.com/office/spreadsheetml/2009/9/main" objectType="CheckBox" checked="Checked" fmlaLink="'affidamenti EXT_36-23'!$D$7" lockText="1" noThreeD="1"/>
</file>

<file path=xl/ctrlProps/ctrlProp21.xml><?xml version="1.0" encoding="utf-8"?>
<formControlPr xmlns="http://schemas.microsoft.com/office/spreadsheetml/2009/9/main" objectType="CheckBox" fmlaLink="'affidamenti EXT_36-23'!$C$8" lockText="1" noThreeD="1"/>
</file>

<file path=xl/ctrlProps/ctrlProp22.xml><?xml version="1.0" encoding="utf-8"?>
<formControlPr xmlns="http://schemas.microsoft.com/office/spreadsheetml/2009/9/main" objectType="CheckBox" checked="Checked" fmlaLink="'affidamenti EXT_36-23'!$D$8" lockText="1" noThreeD="1"/>
</file>

<file path=xl/ctrlProps/ctrlProp23.xml><?xml version="1.0" encoding="utf-8"?>
<formControlPr xmlns="http://schemas.microsoft.com/office/spreadsheetml/2009/9/main" objectType="CheckBox" fmlaLink="'affidamenti EXT_36-23'!$C$9" lockText="1" noThreeD="1"/>
</file>

<file path=xl/ctrlProps/ctrlProp24.xml><?xml version="1.0" encoding="utf-8"?>
<formControlPr xmlns="http://schemas.microsoft.com/office/spreadsheetml/2009/9/main" objectType="CheckBox" checked="Checked" fmlaLink="'affidamenti EXT_36-23'!$D$9" lockText="1" noThreeD="1"/>
</file>

<file path=xl/ctrlProps/ctrlProp25.xml><?xml version="1.0" encoding="utf-8"?>
<formControlPr xmlns="http://schemas.microsoft.com/office/spreadsheetml/2009/9/main" objectType="CheckBox" fmlaLink="'affidamenti EXT_36-23'!$C$10" lockText="1" noThreeD="1"/>
</file>

<file path=xl/ctrlProps/ctrlProp26.xml><?xml version="1.0" encoding="utf-8"?>
<formControlPr xmlns="http://schemas.microsoft.com/office/spreadsheetml/2009/9/main" objectType="CheckBox" checked="Checked" fmlaLink="'affidamenti EXT_36-23'!$D$10" lockText="1" noThreeD="1"/>
</file>

<file path=xl/ctrlProps/ctrlProp27.xml><?xml version="1.0" encoding="utf-8"?>
<formControlPr xmlns="http://schemas.microsoft.com/office/spreadsheetml/2009/9/main" objectType="CheckBox" fmlaLink="'affidamenti EXT_36-23'!$C$11" lockText="1" noThreeD="1"/>
</file>

<file path=xl/ctrlProps/ctrlProp28.xml><?xml version="1.0" encoding="utf-8"?>
<formControlPr xmlns="http://schemas.microsoft.com/office/spreadsheetml/2009/9/main" objectType="CheckBox" checked="Checked" fmlaLink="'affidamenti EXT_36-23'!$D$11" lockText="1" noThreeD="1"/>
</file>

<file path=xl/ctrlProps/ctrlProp29.xml><?xml version="1.0" encoding="utf-8"?>
<formControlPr xmlns="http://schemas.microsoft.com/office/spreadsheetml/2009/9/main" objectType="CheckBox" fmlaLink="'affidamenti EXT_36-23'!$C$12" lockText="1" noThreeD="1"/>
</file>

<file path=xl/ctrlProps/ctrlProp30.xml><?xml version="1.0" encoding="utf-8"?>
<formControlPr xmlns="http://schemas.microsoft.com/office/spreadsheetml/2009/9/main" objectType="CheckBox" checked="Checked" fmlaLink="'affidamenti EXT_36-23'!$D$12" lockText="1" noThreeD="1"/>
</file>

<file path=xl/ctrlProps/ctrlProp31.xml><?xml version="1.0" encoding="utf-8"?>
<formControlPr xmlns="http://schemas.microsoft.com/office/spreadsheetml/2009/9/main" objectType="CheckBox" fmlaLink="'affidamenti EXT_36-23'!$C$13" lockText="1" noThreeD="1"/>
</file>

<file path=xl/ctrlProps/ctrlProp32.xml><?xml version="1.0" encoding="utf-8"?>
<formControlPr xmlns="http://schemas.microsoft.com/office/spreadsheetml/2009/9/main" objectType="CheckBox" checked="Checked" fmlaLink="'affidamenti EXT_36-23'!$D$13" lockText="1" noThreeD="1"/>
</file>

<file path=xl/ctrlProps/ctrlProp33.xml><?xml version="1.0" encoding="utf-8"?>
<formControlPr xmlns="http://schemas.microsoft.com/office/spreadsheetml/2009/9/main" objectType="CheckBox" fmlaLink="'affidamenti EXT_36-23'!$C$15" lockText="1" noThreeD="1"/>
</file>

<file path=xl/ctrlProps/ctrlProp34.xml><?xml version="1.0" encoding="utf-8"?>
<formControlPr xmlns="http://schemas.microsoft.com/office/spreadsheetml/2009/9/main" objectType="CheckBox" checked="Checked" fmlaLink="'affidamenti EXT_36-23'!$D$15" lockText="1" noThreeD="1"/>
</file>

<file path=xl/ctrlProps/ctrlProp35.xml><?xml version="1.0" encoding="utf-8"?>
<formControlPr xmlns="http://schemas.microsoft.com/office/spreadsheetml/2009/9/main" objectType="CheckBox" fmlaLink="'affidamenti EXT_36-23'!$I$2" lockText="1" noThreeD="1"/>
</file>

<file path=xl/ctrlProps/ctrlProp36.xml><?xml version="1.0" encoding="utf-8"?>
<formControlPr xmlns="http://schemas.microsoft.com/office/spreadsheetml/2009/9/main" objectType="CheckBox" checked="Checked" fmlaLink="'affidamenti EXT_36-23'!$J$2" lockText="1" noThreeD="1"/>
</file>

<file path=xl/ctrlProps/ctrlProp37.xml><?xml version="1.0" encoding="utf-8"?>
<formControlPr xmlns="http://schemas.microsoft.com/office/spreadsheetml/2009/9/main" objectType="CheckBox" fmlaLink="'affidamenti EXT_36-23'!$I$3" lockText="1" noThreeD="1"/>
</file>

<file path=xl/ctrlProps/ctrlProp38.xml><?xml version="1.0" encoding="utf-8"?>
<formControlPr xmlns="http://schemas.microsoft.com/office/spreadsheetml/2009/9/main" objectType="CheckBox" checked="Checked" fmlaLink="'affidamenti EXT_36-23'!$J$3" lockText="1" noThreeD="1"/>
</file>

<file path=xl/ctrlProps/ctrlProp39.xml><?xml version="1.0" encoding="utf-8"?>
<formControlPr xmlns="http://schemas.microsoft.com/office/spreadsheetml/2009/9/main" objectType="CheckBox" fmlaLink="'affidamenti EXT_36-23'!$I$4" lockText="1" noThreeD="1"/>
</file>

<file path=xl/ctrlProps/ctrlProp40.xml><?xml version="1.0" encoding="utf-8"?>
<formControlPr xmlns="http://schemas.microsoft.com/office/spreadsheetml/2009/9/main" objectType="CheckBox" checked="Checked" fmlaLink="'affidamenti EXT_36-23'!$J$4" lockText="1" noThreeD="1"/>
</file>

<file path=xl/ctrlProps/ctrlProp41.xml><?xml version="1.0" encoding="utf-8"?>
<formControlPr xmlns="http://schemas.microsoft.com/office/spreadsheetml/2009/9/main" objectType="CheckBox" fmlaLink="'affidamenti EXT_36-23'!$I$5" lockText="1" noThreeD="1"/>
</file>

<file path=xl/ctrlProps/ctrlProp42.xml><?xml version="1.0" encoding="utf-8"?>
<formControlPr xmlns="http://schemas.microsoft.com/office/spreadsheetml/2009/9/main" objectType="CheckBox" checked="Checked" fmlaLink="'affidamenti EXT_36-23'!$J$5" lockText="1" noThreeD="1"/>
</file>

<file path=xl/ctrlProps/ctrlProp43.xml><?xml version="1.0" encoding="utf-8"?>
<formControlPr xmlns="http://schemas.microsoft.com/office/spreadsheetml/2009/9/main" objectType="CheckBox" fmlaLink="'affidamenti EXT_36-23'!$I$6" lockText="1" noThreeD="1"/>
</file>

<file path=xl/ctrlProps/ctrlProp44.xml><?xml version="1.0" encoding="utf-8"?>
<formControlPr xmlns="http://schemas.microsoft.com/office/spreadsheetml/2009/9/main" objectType="CheckBox" checked="Checked" fmlaLink="'affidamenti EXT_36-23'!$J$6" lockText="1" noThreeD="1"/>
</file>

<file path=xl/ctrlProps/ctrlProp45.xml><?xml version="1.0" encoding="utf-8"?>
<formControlPr xmlns="http://schemas.microsoft.com/office/spreadsheetml/2009/9/main" objectType="CheckBox" fmlaLink="'affidamenti EXT_36-23'!$I$7" lockText="1" noThreeD="1"/>
</file>

<file path=xl/ctrlProps/ctrlProp46.xml><?xml version="1.0" encoding="utf-8"?>
<formControlPr xmlns="http://schemas.microsoft.com/office/spreadsheetml/2009/9/main" objectType="CheckBox" checked="Checked" fmlaLink="'affidamenti EXT_36-23'!$J$7" lockText="1" noThreeD="1"/>
</file>

<file path=xl/ctrlProps/ctrlProp47.xml><?xml version="1.0" encoding="utf-8"?>
<formControlPr xmlns="http://schemas.microsoft.com/office/spreadsheetml/2009/9/main" objectType="CheckBox" fmlaLink="'affidamenti EXT_36-23'!$I$8" lockText="1" noThreeD="1"/>
</file>

<file path=xl/ctrlProps/ctrlProp48.xml><?xml version="1.0" encoding="utf-8"?>
<formControlPr xmlns="http://schemas.microsoft.com/office/spreadsheetml/2009/9/main" objectType="CheckBox" checked="Checked" fmlaLink="'affidamenti EXT_36-23'!$J$8" lockText="1" noThreeD="1"/>
</file>

<file path=xl/ctrlProps/ctrlProp49.xml><?xml version="1.0" encoding="utf-8"?>
<formControlPr xmlns="http://schemas.microsoft.com/office/spreadsheetml/2009/9/main" objectType="CheckBox" fmlaLink="'attribuzioni EPBEC_36-23'!$C$2" lockText="1" noThreeD="1"/>
</file>

<file path=xl/ctrlProps/ctrlProp50.xml><?xml version="1.0" encoding="utf-8"?>
<formControlPr xmlns="http://schemas.microsoft.com/office/spreadsheetml/2009/9/main" objectType="CheckBox" checked="Checked" fmlaLink="'attribuzioni EPBEC_36-23'!$D$2" lockText="1" noThreeD="1"/>
</file>

<file path=xl/ctrlProps/ctrlProp51.xml><?xml version="1.0" encoding="utf-8"?>
<formControlPr xmlns="http://schemas.microsoft.com/office/spreadsheetml/2009/9/main" objectType="CheckBox" fmlaLink="'attribuzioni EPBEC_36-23'!$C$3" lockText="1" noThreeD="1"/>
</file>

<file path=xl/ctrlProps/ctrlProp52.xml><?xml version="1.0" encoding="utf-8"?>
<formControlPr xmlns="http://schemas.microsoft.com/office/spreadsheetml/2009/9/main" objectType="CheckBox" checked="Checked" fmlaLink="'attribuzioni EPBEC_36-23'!$D$3" lockText="1" noThreeD="1"/>
</file>

<file path=xl/ctrlProps/ctrlProp53.xml><?xml version="1.0" encoding="utf-8"?>
<formControlPr xmlns="http://schemas.microsoft.com/office/spreadsheetml/2009/9/main" objectType="CheckBox" fmlaLink="'attribuzioni EPBEC_36-23'!$I$9" lockText="1" noThreeD="1"/>
</file>

<file path=xl/ctrlProps/ctrlProp54.xml><?xml version="1.0" encoding="utf-8"?>
<formControlPr xmlns="http://schemas.microsoft.com/office/spreadsheetml/2009/9/main" objectType="CheckBox" checked="Checked" fmlaLink="'attribuzioni EPBEC_36-23'!$J$9" lockText="1" noThreeD="1"/>
</file>

<file path=xl/ctrlProps/ctrlProp55.xml><?xml version="1.0" encoding="utf-8"?>
<formControlPr xmlns="http://schemas.microsoft.com/office/spreadsheetml/2009/9/main" objectType="CheckBox" fmlaLink="'attribuzioni EPBEC_36-23'!$C$14" lockText="1" noThreeD="1"/>
</file>

<file path=xl/ctrlProps/ctrlProp56.xml><?xml version="1.0" encoding="utf-8"?>
<formControlPr xmlns="http://schemas.microsoft.com/office/spreadsheetml/2009/9/main" objectType="CheckBox" checked="Checked" fmlaLink="'attribuzioni EPBEC_36-23'!$D$14" lockText="1" noThreeD="1"/>
</file>

<file path=xl/ctrlProps/ctrlProp57.xml><?xml version="1.0" encoding="utf-8"?>
<formControlPr xmlns="http://schemas.microsoft.com/office/spreadsheetml/2009/9/main" objectType="CheckBox" fmlaLink="'attribuzioni EPBEC_36-23'!$C$4" lockText="1" noThreeD="1"/>
</file>

<file path=xl/ctrlProps/ctrlProp58.xml><?xml version="1.0" encoding="utf-8"?>
<formControlPr xmlns="http://schemas.microsoft.com/office/spreadsheetml/2009/9/main" objectType="CheckBox" checked="Checked" fmlaLink="'attribuzioni EPBEC_36-23'!$D$4" lockText="1" noThreeD="1"/>
</file>

<file path=xl/ctrlProps/ctrlProp59.xml><?xml version="1.0" encoding="utf-8"?>
<formControlPr xmlns="http://schemas.microsoft.com/office/spreadsheetml/2009/9/main" objectType="CheckBox" fmlaLink="'attribuzioni EPBEC_36-23'!$C$5" lockText="1" noThreeD="1"/>
</file>

<file path=xl/ctrlProps/ctrlProp60.xml><?xml version="1.0" encoding="utf-8"?>
<formControlPr xmlns="http://schemas.microsoft.com/office/spreadsheetml/2009/9/main" objectType="CheckBox" checked="Checked" fmlaLink="'attribuzioni EPBEC_36-23'!$D$5" lockText="1" noThreeD="1"/>
</file>

<file path=xl/ctrlProps/ctrlProp61.xml><?xml version="1.0" encoding="utf-8"?>
<formControlPr xmlns="http://schemas.microsoft.com/office/spreadsheetml/2009/9/main" objectType="CheckBox" fmlaLink="'attribuzioni EPBEC_36-23'!$C$6" lockText="1" noThreeD="1"/>
</file>

<file path=xl/ctrlProps/ctrlProp62.xml><?xml version="1.0" encoding="utf-8"?>
<formControlPr xmlns="http://schemas.microsoft.com/office/spreadsheetml/2009/9/main" objectType="CheckBox" checked="Checked" fmlaLink="'attribuzioni EPBEC_36-23'!$D$6" lockText="1" noThreeD="1"/>
</file>

<file path=xl/ctrlProps/ctrlProp63.xml><?xml version="1.0" encoding="utf-8"?>
<formControlPr xmlns="http://schemas.microsoft.com/office/spreadsheetml/2009/9/main" objectType="CheckBox" fmlaLink="'attribuzioni EPBEC_36-23'!$C$7" lockText="1" noThreeD="1"/>
</file>

<file path=xl/ctrlProps/ctrlProp64.xml><?xml version="1.0" encoding="utf-8"?>
<formControlPr xmlns="http://schemas.microsoft.com/office/spreadsheetml/2009/9/main" objectType="CheckBox" checked="Checked" fmlaLink="'attribuzioni EPBEC_36-23'!$D$7" lockText="1" noThreeD="1"/>
</file>

<file path=xl/ctrlProps/ctrlProp65.xml><?xml version="1.0" encoding="utf-8"?>
<formControlPr xmlns="http://schemas.microsoft.com/office/spreadsheetml/2009/9/main" objectType="CheckBox" fmlaLink="'attribuzioni EPBEC_36-23'!$C$8" lockText="1" noThreeD="1"/>
</file>

<file path=xl/ctrlProps/ctrlProp66.xml><?xml version="1.0" encoding="utf-8"?>
<formControlPr xmlns="http://schemas.microsoft.com/office/spreadsheetml/2009/9/main" objectType="CheckBox" checked="Checked" fmlaLink="'attribuzioni EPBEC_36-23'!$D$8" lockText="1" noThreeD="1"/>
</file>

<file path=xl/ctrlProps/ctrlProp67.xml><?xml version="1.0" encoding="utf-8"?>
<formControlPr xmlns="http://schemas.microsoft.com/office/spreadsheetml/2009/9/main" objectType="CheckBox" fmlaLink="'attribuzioni EPBEC_36-23'!$C$9" lockText="1" noThreeD="1"/>
</file>

<file path=xl/ctrlProps/ctrlProp68.xml><?xml version="1.0" encoding="utf-8"?>
<formControlPr xmlns="http://schemas.microsoft.com/office/spreadsheetml/2009/9/main" objectType="CheckBox" checked="Checked" fmlaLink="'attribuzioni EPBEC_36-23'!$D$9" lockText="1" noThreeD="1"/>
</file>

<file path=xl/ctrlProps/ctrlProp69.xml><?xml version="1.0" encoding="utf-8"?>
<formControlPr xmlns="http://schemas.microsoft.com/office/spreadsheetml/2009/9/main" objectType="CheckBox" fmlaLink="'attribuzioni EPBEC_36-23'!$C$10" lockText="1" noThreeD="1"/>
</file>

<file path=xl/ctrlProps/ctrlProp70.xml><?xml version="1.0" encoding="utf-8"?>
<formControlPr xmlns="http://schemas.microsoft.com/office/spreadsheetml/2009/9/main" objectType="CheckBox" checked="Checked" fmlaLink="'attribuzioni EPBEC_36-23'!$D$10" lockText="1" noThreeD="1"/>
</file>

<file path=xl/ctrlProps/ctrlProp71.xml><?xml version="1.0" encoding="utf-8"?>
<formControlPr xmlns="http://schemas.microsoft.com/office/spreadsheetml/2009/9/main" objectType="CheckBox" fmlaLink="'attribuzioni EPBEC_36-23'!$C$11" lockText="1" noThreeD="1"/>
</file>

<file path=xl/ctrlProps/ctrlProp72.xml><?xml version="1.0" encoding="utf-8"?>
<formControlPr xmlns="http://schemas.microsoft.com/office/spreadsheetml/2009/9/main" objectType="CheckBox" checked="Checked" fmlaLink="'attribuzioni EPBEC_36-23'!$D$11" lockText="1" noThreeD="1"/>
</file>

<file path=xl/ctrlProps/ctrlProp73.xml><?xml version="1.0" encoding="utf-8"?>
<formControlPr xmlns="http://schemas.microsoft.com/office/spreadsheetml/2009/9/main" objectType="CheckBox" fmlaLink="'attribuzioni EPBEC_36-23'!$C$12" lockText="1" noThreeD="1"/>
</file>

<file path=xl/ctrlProps/ctrlProp74.xml><?xml version="1.0" encoding="utf-8"?>
<formControlPr xmlns="http://schemas.microsoft.com/office/spreadsheetml/2009/9/main" objectType="CheckBox" checked="Checked" fmlaLink="'attribuzioni EPBEC_36-23'!$D$12" lockText="1" noThreeD="1"/>
</file>

<file path=xl/ctrlProps/ctrlProp75.xml><?xml version="1.0" encoding="utf-8"?>
<formControlPr xmlns="http://schemas.microsoft.com/office/spreadsheetml/2009/9/main" objectType="CheckBox" fmlaLink="'attribuzioni EPBEC_36-23'!$C$13" lockText="1" noThreeD="1"/>
</file>

<file path=xl/ctrlProps/ctrlProp76.xml><?xml version="1.0" encoding="utf-8"?>
<formControlPr xmlns="http://schemas.microsoft.com/office/spreadsheetml/2009/9/main" objectType="CheckBox" checked="Checked" fmlaLink="'attribuzioni EPBEC_36-23'!$D$13" lockText="1" noThreeD="1"/>
</file>

<file path=xl/ctrlProps/ctrlProp77.xml><?xml version="1.0" encoding="utf-8"?>
<formControlPr xmlns="http://schemas.microsoft.com/office/spreadsheetml/2009/9/main" objectType="CheckBox" fmlaLink="'attribuzioni EPBEC_36-23'!$C$15" lockText="1" noThreeD="1"/>
</file>

<file path=xl/ctrlProps/ctrlProp78.xml><?xml version="1.0" encoding="utf-8"?>
<formControlPr xmlns="http://schemas.microsoft.com/office/spreadsheetml/2009/9/main" objectType="CheckBox" checked="Checked" fmlaLink="'attribuzioni EPBEC_36-23'!$D$15" lockText="1" noThreeD="1"/>
</file>

<file path=xl/ctrlProps/ctrlProp79.xml><?xml version="1.0" encoding="utf-8"?>
<formControlPr xmlns="http://schemas.microsoft.com/office/spreadsheetml/2009/9/main" objectType="CheckBox" fmlaLink="'attribuzioni EPBEC_36-23'!$I$2" lockText="1" noThreeD="1"/>
</file>

<file path=xl/ctrlProps/ctrlProp80.xml><?xml version="1.0" encoding="utf-8"?>
<formControlPr xmlns="http://schemas.microsoft.com/office/spreadsheetml/2009/9/main" objectType="CheckBox" checked="Checked" fmlaLink="'attribuzioni EPBEC_36-23'!$J$2" lockText="1" noThreeD="1"/>
</file>

<file path=xl/ctrlProps/ctrlProp81.xml><?xml version="1.0" encoding="utf-8"?>
<formControlPr xmlns="http://schemas.microsoft.com/office/spreadsheetml/2009/9/main" objectType="CheckBox" fmlaLink="'attribuzioni EPBEC_36-23'!$I$3" lockText="1" noThreeD="1"/>
</file>

<file path=xl/ctrlProps/ctrlProp82.xml><?xml version="1.0" encoding="utf-8"?>
<formControlPr xmlns="http://schemas.microsoft.com/office/spreadsheetml/2009/9/main" objectType="CheckBox" checked="Checked" fmlaLink="'attribuzioni EPBEC_36-23'!$J$3" lockText="1" noThreeD="1"/>
</file>

<file path=xl/ctrlProps/ctrlProp83.xml><?xml version="1.0" encoding="utf-8"?>
<formControlPr xmlns="http://schemas.microsoft.com/office/spreadsheetml/2009/9/main" objectType="CheckBox" fmlaLink="'attribuzioni EPBEC_36-23'!$I$4" lockText="1" noThreeD="1"/>
</file>

<file path=xl/ctrlProps/ctrlProp84.xml><?xml version="1.0" encoding="utf-8"?>
<formControlPr xmlns="http://schemas.microsoft.com/office/spreadsheetml/2009/9/main" objectType="CheckBox" checked="Checked" fmlaLink="'attribuzioni EPBEC_36-23'!$J$4" lockText="1" noThreeD="1"/>
</file>

<file path=xl/ctrlProps/ctrlProp85.xml><?xml version="1.0" encoding="utf-8"?>
<formControlPr xmlns="http://schemas.microsoft.com/office/spreadsheetml/2009/9/main" objectType="CheckBox" fmlaLink="'attribuzioni EPBEC_36-23'!$I$5" lockText="1" noThreeD="1"/>
</file>

<file path=xl/ctrlProps/ctrlProp86.xml><?xml version="1.0" encoding="utf-8"?>
<formControlPr xmlns="http://schemas.microsoft.com/office/spreadsheetml/2009/9/main" objectType="CheckBox" checked="Checked" fmlaLink="'attribuzioni EPBEC_36-23'!$J$5" lockText="1" noThreeD="1"/>
</file>

<file path=xl/ctrlProps/ctrlProp87.xml><?xml version="1.0" encoding="utf-8"?>
<formControlPr xmlns="http://schemas.microsoft.com/office/spreadsheetml/2009/9/main" objectType="CheckBox" fmlaLink="'attribuzioni EPBEC_36-23'!$I$6" lockText="1" noThreeD="1"/>
</file>

<file path=xl/ctrlProps/ctrlProp88.xml><?xml version="1.0" encoding="utf-8"?>
<formControlPr xmlns="http://schemas.microsoft.com/office/spreadsheetml/2009/9/main" objectType="CheckBox" checked="Checked" fmlaLink="'attribuzioni EPBEC_36-23'!$J$6" lockText="1" noThreeD="1"/>
</file>

<file path=xl/ctrlProps/ctrlProp89.xml><?xml version="1.0" encoding="utf-8"?>
<formControlPr xmlns="http://schemas.microsoft.com/office/spreadsheetml/2009/9/main" objectType="CheckBox" fmlaLink="'attribuzioni EPBEC_36-23'!$I$7" lockText="1" noThreeD="1"/>
</file>

<file path=xl/ctrlProps/ctrlProp90.xml><?xml version="1.0" encoding="utf-8"?>
<formControlPr xmlns="http://schemas.microsoft.com/office/spreadsheetml/2009/9/main" objectType="CheckBox" checked="Checked" fmlaLink="'attribuzioni EPBEC_36-23'!$J$7" lockText="1" noThreeD="1"/>
</file>

<file path=xl/ctrlProps/ctrlProp91.xml><?xml version="1.0" encoding="utf-8"?>
<formControlPr xmlns="http://schemas.microsoft.com/office/spreadsheetml/2009/9/main" objectType="CheckBox" fmlaLink="'attribuzioni EPBEC_36-23'!$I$8" lockText="1" noThreeD="1"/>
</file>

<file path=xl/ctrlProps/ctrlProp92.xml><?xml version="1.0" encoding="utf-8"?>
<formControlPr xmlns="http://schemas.microsoft.com/office/spreadsheetml/2009/9/main" objectType="CheckBox" checked="Checked" fmlaLink="'attribuzioni EPBEC_36-23'!$J$8" lockText="1" noThreeD="1"/>
</file>

<file path=xl/ctrlProps/ctrlProp93.xml><?xml version="1.0" encoding="utf-8"?>
<formControlPr xmlns="http://schemas.microsoft.com/office/spreadsheetml/2009/9/main" objectType="CheckBox" fmlaLink="fondo_EPBEC!$A$19" lockText="1" noThreeD="1"/>
</file>

<file path=xl/ctrlProps/ctrlProp94.xml><?xml version="1.0" encoding="utf-8"?>
<formControlPr xmlns="http://schemas.microsoft.com/office/spreadsheetml/2009/9/main" objectType="CheckBox" checked="Checked" fmlaLink="fondo_EPBEC!$B$19" lockText="1" noThreeD="1"/>
</file>

<file path=xl/ctrlProps/ctrlProp95.xml><?xml version="1.0" encoding="utf-8"?>
<formControlPr xmlns="http://schemas.microsoft.com/office/spreadsheetml/2009/9/main" objectType="CheckBox" fmlaLink="$A$7" lockText="1" noThreeD="1"/>
</file>

<file path=xl/ctrlProps/ctrlProp96.xml><?xml version="1.0" encoding="utf-8"?>
<formControlPr xmlns="http://schemas.microsoft.com/office/spreadsheetml/2009/9/main" objectType="CheckBox" checked="Checked" fmlaLink="$B$7"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38100</xdr:rowOff>
    </xdr:from>
    <xdr:to>
      <xdr:col>13</xdr:col>
      <xdr:colOff>391601</xdr:colOff>
      <xdr:row>4</xdr:row>
      <xdr:rowOff>276390</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09600" y="666750"/>
          <a:ext cx="7706801" cy="1181265"/>
        </a:xfrm>
        <a:prstGeom prst="rect">
          <a:avLst/>
        </a:prstGeom>
      </xdr:spPr>
    </xdr:pic>
    <xdr:clientData/>
  </xdr:twoCellAnchor>
  <xdr:twoCellAnchor editAs="oneCell">
    <xdr:from>
      <xdr:col>1</xdr:col>
      <xdr:colOff>0</xdr:colOff>
      <xdr:row>7</xdr:row>
      <xdr:rowOff>47625</xdr:rowOff>
    </xdr:from>
    <xdr:to>
      <xdr:col>17</xdr:col>
      <xdr:colOff>29940</xdr:colOff>
      <xdr:row>8</xdr:row>
      <xdr:rowOff>161985</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609600" y="2876550"/>
          <a:ext cx="9783540" cy="428685"/>
        </a:xfrm>
        <a:prstGeom prst="rect">
          <a:avLst/>
        </a:prstGeom>
      </xdr:spPr>
    </xdr:pic>
    <xdr:clientData/>
  </xdr:twoCellAnchor>
  <xdr:twoCellAnchor editAs="oneCell">
    <xdr:from>
      <xdr:col>1</xdr:col>
      <xdr:colOff>0</xdr:colOff>
      <xdr:row>10</xdr:row>
      <xdr:rowOff>38100</xdr:rowOff>
    </xdr:from>
    <xdr:to>
      <xdr:col>16</xdr:col>
      <xdr:colOff>553803</xdr:colOff>
      <xdr:row>11</xdr:row>
      <xdr:rowOff>161986</xdr:rowOff>
    </xdr:to>
    <xdr:pic>
      <xdr:nvPicPr>
        <xdr:cNvPr id="4" name="Immagin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609600" y="4124325"/>
          <a:ext cx="9697803" cy="438211"/>
        </a:xfrm>
        <a:prstGeom prst="rect">
          <a:avLst/>
        </a:prstGeom>
      </xdr:spPr>
    </xdr:pic>
    <xdr:clientData/>
  </xdr:twoCellAnchor>
  <xdr:twoCellAnchor editAs="oneCell">
    <xdr:from>
      <xdr:col>1</xdr:col>
      <xdr:colOff>0</xdr:colOff>
      <xdr:row>14</xdr:row>
      <xdr:rowOff>38100</xdr:rowOff>
    </xdr:from>
    <xdr:to>
      <xdr:col>19</xdr:col>
      <xdr:colOff>468322</xdr:colOff>
      <xdr:row>15</xdr:row>
      <xdr:rowOff>200091</xdr:rowOff>
    </xdr:to>
    <xdr:pic>
      <xdr:nvPicPr>
        <xdr:cNvPr id="5" name="Immagin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609600" y="5695950"/>
          <a:ext cx="11441122" cy="476316"/>
        </a:xfrm>
        <a:prstGeom prst="rect">
          <a:avLst/>
        </a:prstGeom>
      </xdr:spPr>
    </xdr:pic>
    <xdr:clientData/>
  </xdr:twoCellAnchor>
  <xdr:twoCellAnchor editAs="oneCell">
    <xdr:from>
      <xdr:col>1</xdr:col>
      <xdr:colOff>0</xdr:colOff>
      <xdr:row>22</xdr:row>
      <xdr:rowOff>38100</xdr:rowOff>
    </xdr:from>
    <xdr:to>
      <xdr:col>12</xdr:col>
      <xdr:colOff>572516</xdr:colOff>
      <xdr:row>27</xdr:row>
      <xdr:rowOff>286004</xdr:rowOff>
    </xdr:to>
    <xdr:pic>
      <xdr:nvPicPr>
        <xdr:cNvPr id="6" name="Immagin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609600" y="7896225"/>
          <a:ext cx="7278116" cy="1819529"/>
        </a:xfrm>
        <a:prstGeom prst="rect">
          <a:avLst/>
        </a:prstGeom>
      </xdr:spPr>
    </xdr:pic>
    <xdr:clientData/>
  </xdr:twoCellAnchor>
  <xdr:twoCellAnchor editAs="oneCell">
    <xdr:from>
      <xdr:col>1</xdr:col>
      <xdr:colOff>0</xdr:colOff>
      <xdr:row>18</xdr:row>
      <xdr:rowOff>38100</xdr:rowOff>
    </xdr:from>
    <xdr:to>
      <xdr:col>17</xdr:col>
      <xdr:colOff>29940</xdr:colOff>
      <xdr:row>19</xdr:row>
      <xdr:rowOff>190565</xdr:rowOff>
    </xdr:to>
    <xdr:pic>
      <xdr:nvPicPr>
        <xdr:cNvPr id="7" name="Immagin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xfrm>
          <a:off x="609600" y="6638925"/>
          <a:ext cx="9783540" cy="466790"/>
        </a:xfrm>
        <a:prstGeom prst="rect">
          <a:avLst/>
        </a:prstGeom>
      </xdr:spPr>
    </xdr:pic>
    <xdr:clientData/>
  </xdr:twoCellAnchor>
  <xdr:twoCellAnchor editAs="oneCell">
    <xdr:from>
      <xdr:col>1</xdr:col>
      <xdr:colOff>0</xdr:colOff>
      <xdr:row>30</xdr:row>
      <xdr:rowOff>0</xdr:rowOff>
    </xdr:from>
    <xdr:to>
      <xdr:col>19</xdr:col>
      <xdr:colOff>468322</xdr:colOff>
      <xdr:row>37</xdr:row>
      <xdr:rowOff>209886</xdr:rowOff>
    </xdr:to>
    <xdr:pic>
      <xdr:nvPicPr>
        <xdr:cNvPr id="8" name="Immagin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xfrm>
          <a:off x="609600" y="8486775"/>
          <a:ext cx="11441122" cy="2410161"/>
        </a:xfrm>
        <a:prstGeom prst="rect">
          <a:avLst/>
        </a:prstGeom>
      </xdr:spPr>
    </xdr:pic>
    <xdr:clientData/>
  </xdr:twoCellAnchor>
  <xdr:twoCellAnchor editAs="oneCell">
    <xdr:from>
      <xdr:col>1</xdr:col>
      <xdr:colOff>0</xdr:colOff>
      <xdr:row>38</xdr:row>
      <xdr:rowOff>0</xdr:rowOff>
    </xdr:from>
    <xdr:to>
      <xdr:col>19</xdr:col>
      <xdr:colOff>458795</xdr:colOff>
      <xdr:row>45</xdr:row>
      <xdr:rowOff>209886</xdr:rowOff>
    </xdr:to>
    <xdr:pic>
      <xdr:nvPicPr>
        <xdr:cNvPr id="9" name="Immagin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xfrm>
          <a:off x="609600" y="11001375"/>
          <a:ext cx="11431595" cy="2410161"/>
        </a:xfrm>
        <a:prstGeom prst="rect">
          <a:avLst/>
        </a:prstGeom>
      </xdr:spPr>
    </xdr:pic>
    <xdr:clientData/>
  </xdr:twoCellAnchor>
  <xdr:twoCellAnchor editAs="oneCell">
    <xdr:from>
      <xdr:col>1</xdr:col>
      <xdr:colOff>0</xdr:colOff>
      <xdr:row>46</xdr:row>
      <xdr:rowOff>0</xdr:rowOff>
    </xdr:from>
    <xdr:to>
      <xdr:col>19</xdr:col>
      <xdr:colOff>439743</xdr:colOff>
      <xdr:row>52</xdr:row>
      <xdr:rowOff>257474</xdr:rowOff>
    </xdr:to>
    <xdr:pic>
      <xdr:nvPicPr>
        <xdr:cNvPr id="10" name="Immagin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xfrm>
          <a:off x="609600" y="13515975"/>
          <a:ext cx="11412543" cy="2143424"/>
        </a:xfrm>
        <a:prstGeom prst="rect">
          <a:avLst/>
        </a:prstGeom>
      </xdr:spPr>
    </xdr:pic>
    <xdr:clientData/>
  </xdr:twoCellAnchor>
  <xdr:twoCellAnchor editAs="oneCell">
    <xdr:from>
      <xdr:col>15</xdr:col>
      <xdr:colOff>0</xdr:colOff>
      <xdr:row>45</xdr:row>
      <xdr:rowOff>247650</xdr:rowOff>
    </xdr:from>
    <xdr:to>
      <xdr:col>18</xdr:col>
      <xdr:colOff>141922</xdr:colOff>
      <xdr:row>46</xdr:row>
      <xdr:rowOff>293325</xdr:rowOff>
    </xdr:to>
    <xdr:pic>
      <xdr:nvPicPr>
        <xdr:cNvPr id="11" name="Immagin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xfrm>
          <a:off x="9144000" y="15649575"/>
          <a:ext cx="1970722" cy="360000"/>
        </a:xfrm>
        <a:prstGeom prst="rect">
          <a:avLst/>
        </a:prstGeom>
      </xdr:spPr>
    </xdr:pic>
    <xdr:clientData/>
  </xdr:twoCellAnchor>
  <xdr:twoCellAnchor editAs="oneCell">
    <xdr:from>
      <xdr:col>15</xdr:col>
      <xdr:colOff>57150</xdr:colOff>
      <xdr:row>37</xdr:row>
      <xdr:rowOff>257175</xdr:rowOff>
    </xdr:from>
    <xdr:to>
      <xdr:col>18</xdr:col>
      <xdr:colOff>136350</xdr:colOff>
      <xdr:row>38</xdr:row>
      <xdr:rowOff>302849</xdr:rowOff>
    </xdr:to>
    <xdr:pic>
      <xdr:nvPicPr>
        <xdr:cNvPr id="12" name="Immagin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xfrm>
          <a:off x="9201150" y="13144500"/>
          <a:ext cx="1908000" cy="359999"/>
        </a:xfrm>
        <a:prstGeom prst="rect">
          <a:avLst/>
        </a:prstGeom>
      </xdr:spPr>
    </xdr:pic>
    <xdr:clientData/>
  </xdr:twoCellAnchor>
  <xdr:twoCellAnchor editAs="oneCell">
    <xdr:from>
      <xdr:col>15</xdr:col>
      <xdr:colOff>85725</xdr:colOff>
      <xdr:row>29</xdr:row>
      <xdr:rowOff>533399</xdr:rowOff>
    </xdr:from>
    <xdr:to>
      <xdr:col>18</xdr:col>
      <xdr:colOff>200925</xdr:colOff>
      <xdr:row>30</xdr:row>
      <xdr:rowOff>264884</xdr:rowOff>
    </xdr:to>
    <xdr:pic>
      <xdr:nvPicPr>
        <xdr:cNvPr id="13" name="Immagin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xfrm>
          <a:off x="9229725" y="10591799"/>
          <a:ext cx="1944000" cy="360135"/>
        </a:xfrm>
        <a:prstGeom prst="rect">
          <a:avLst/>
        </a:prstGeom>
      </xdr:spPr>
    </xdr:pic>
    <xdr:clientData/>
  </xdr:twoCellAnchor>
  <xdr:twoCellAnchor editAs="oneCell">
    <xdr:from>
      <xdr:col>1</xdr:col>
      <xdr:colOff>0</xdr:colOff>
      <xdr:row>55</xdr:row>
      <xdr:rowOff>0</xdr:rowOff>
    </xdr:from>
    <xdr:to>
      <xdr:col>19</xdr:col>
      <xdr:colOff>496901</xdr:colOff>
      <xdr:row>68</xdr:row>
      <xdr:rowOff>172044</xdr:rowOff>
    </xdr:to>
    <xdr:pic>
      <xdr:nvPicPr>
        <xdr:cNvPr id="14" name="Immagin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xfrm>
          <a:off x="609600" y="18859500"/>
          <a:ext cx="11469701" cy="4258269"/>
        </a:xfrm>
        <a:prstGeom prst="rect">
          <a:avLst/>
        </a:prstGeom>
      </xdr:spPr>
    </xdr:pic>
    <xdr:clientData/>
  </xdr:twoCellAnchor>
  <xdr:twoCellAnchor>
    <xdr:from>
      <xdr:col>12</xdr:col>
      <xdr:colOff>514350</xdr:colOff>
      <xdr:row>64</xdr:row>
      <xdr:rowOff>95250</xdr:rowOff>
    </xdr:from>
    <xdr:to>
      <xdr:col>18</xdr:col>
      <xdr:colOff>304800</xdr:colOff>
      <xdr:row>67</xdr:row>
      <xdr:rowOff>171450</xdr:rowOff>
    </xdr:to>
    <xdr:sp macro="" textlink="">
      <xdr:nvSpPr>
        <xdr:cNvPr id="16" name="Rettangolo 15">
          <a:extLst>
            <a:ext uri="{FF2B5EF4-FFF2-40B4-BE49-F238E27FC236}">
              <a16:creationId xmlns:a16="http://schemas.microsoft.com/office/drawing/2014/main" id="{00000000-0008-0000-0000-000010000000}"/>
            </a:ext>
          </a:extLst>
        </xdr:cNvPr>
        <xdr:cNvSpPr/>
      </xdr:nvSpPr>
      <xdr:spPr>
        <a:xfrm>
          <a:off x="7829550" y="21783675"/>
          <a:ext cx="3448050" cy="1019175"/>
        </a:xfrm>
        <a:custGeom>
          <a:avLst/>
          <a:gdLst>
            <a:gd name="connsiteX0" fmla="*/ 0 w 3448050"/>
            <a:gd name="connsiteY0" fmla="*/ 0 h 1019175"/>
            <a:gd name="connsiteX1" fmla="*/ 574675 w 3448050"/>
            <a:gd name="connsiteY1" fmla="*/ 0 h 1019175"/>
            <a:gd name="connsiteX2" fmla="*/ 1183831 w 3448050"/>
            <a:gd name="connsiteY2" fmla="*/ 0 h 1019175"/>
            <a:gd name="connsiteX3" fmla="*/ 1655064 w 3448050"/>
            <a:gd name="connsiteY3" fmla="*/ 0 h 1019175"/>
            <a:gd name="connsiteX4" fmla="*/ 2298700 w 3448050"/>
            <a:gd name="connsiteY4" fmla="*/ 0 h 1019175"/>
            <a:gd name="connsiteX5" fmla="*/ 2873375 w 3448050"/>
            <a:gd name="connsiteY5" fmla="*/ 0 h 1019175"/>
            <a:gd name="connsiteX6" fmla="*/ 3448050 w 3448050"/>
            <a:gd name="connsiteY6" fmla="*/ 0 h 1019175"/>
            <a:gd name="connsiteX7" fmla="*/ 3448050 w 3448050"/>
            <a:gd name="connsiteY7" fmla="*/ 509588 h 1019175"/>
            <a:gd name="connsiteX8" fmla="*/ 3448050 w 3448050"/>
            <a:gd name="connsiteY8" fmla="*/ 1019175 h 1019175"/>
            <a:gd name="connsiteX9" fmla="*/ 2873375 w 3448050"/>
            <a:gd name="connsiteY9" fmla="*/ 1019175 h 1019175"/>
            <a:gd name="connsiteX10" fmla="*/ 2264220 w 3448050"/>
            <a:gd name="connsiteY10" fmla="*/ 1019175 h 1019175"/>
            <a:gd name="connsiteX11" fmla="*/ 1689545 w 3448050"/>
            <a:gd name="connsiteY11" fmla="*/ 1019175 h 1019175"/>
            <a:gd name="connsiteX12" fmla="*/ 1114870 w 3448050"/>
            <a:gd name="connsiteY12" fmla="*/ 1019175 h 1019175"/>
            <a:gd name="connsiteX13" fmla="*/ 643636 w 3448050"/>
            <a:gd name="connsiteY13" fmla="*/ 1019175 h 1019175"/>
            <a:gd name="connsiteX14" fmla="*/ 0 w 3448050"/>
            <a:gd name="connsiteY14" fmla="*/ 1019175 h 1019175"/>
            <a:gd name="connsiteX15" fmla="*/ 0 w 3448050"/>
            <a:gd name="connsiteY15" fmla="*/ 499396 h 1019175"/>
            <a:gd name="connsiteX16" fmla="*/ 0 w 3448050"/>
            <a:gd name="connsiteY16" fmla="*/ 0 h 10191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448050" h="1019175" extrusionOk="0">
              <a:moveTo>
                <a:pt x="0" y="0"/>
              </a:moveTo>
              <a:cubicBezTo>
                <a:pt x="242357" y="-48930"/>
                <a:pt x="394866" y="45541"/>
                <a:pt x="574675" y="0"/>
              </a:cubicBezTo>
              <a:cubicBezTo>
                <a:pt x="754484" y="-45541"/>
                <a:pt x="1046940" y="8163"/>
                <a:pt x="1183831" y="0"/>
              </a:cubicBezTo>
              <a:cubicBezTo>
                <a:pt x="1320722" y="-8163"/>
                <a:pt x="1445545" y="11063"/>
                <a:pt x="1655064" y="0"/>
              </a:cubicBezTo>
              <a:cubicBezTo>
                <a:pt x="1864583" y="-11063"/>
                <a:pt x="2148266" y="13516"/>
                <a:pt x="2298700" y="0"/>
              </a:cubicBezTo>
              <a:cubicBezTo>
                <a:pt x="2449134" y="-13516"/>
                <a:pt x="2636462" y="51253"/>
                <a:pt x="2873375" y="0"/>
              </a:cubicBezTo>
              <a:cubicBezTo>
                <a:pt x="3110289" y="-51253"/>
                <a:pt x="3292368" y="56008"/>
                <a:pt x="3448050" y="0"/>
              </a:cubicBezTo>
              <a:cubicBezTo>
                <a:pt x="3502747" y="234623"/>
                <a:pt x="3438393" y="261984"/>
                <a:pt x="3448050" y="509588"/>
              </a:cubicBezTo>
              <a:cubicBezTo>
                <a:pt x="3457707" y="757192"/>
                <a:pt x="3404024" y="873220"/>
                <a:pt x="3448050" y="1019175"/>
              </a:cubicBezTo>
              <a:cubicBezTo>
                <a:pt x="3166420" y="1075749"/>
                <a:pt x="3019299" y="1007708"/>
                <a:pt x="2873375" y="1019175"/>
              </a:cubicBezTo>
              <a:cubicBezTo>
                <a:pt x="2727452" y="1030642"/>
                <a:pt x="2495756" y="1000667"/>
                <a:pt x="2264220" y="1019175"/>
              </a:cubicBezTo>
              <a:cubicBezTo>
                <a:pt x="2032685" y="1037683"/>
                <a:pt x="1874004" y="961695"/>
                <a:pt x="1689545" y="1019175"/>
              </a:cubicBezTo>
              <a:cubicBezTo>
                <a:pt x="1505087" y="1076655"/>
                <a:pt x="1317155" y="969661"/>
                <a:pt x="1114870" y="1019175"/>
              </a:cubicBezTo>
              <a:cubicBezTo>
                <a:pt x="912585" y="1068689"/>
                <a:pt x="740122" y="982283"/>
                <a:pt x="643636" y="1019175"/>
              </a:cubicBezTo>
              <a:cubicBezTo>
                <a:pt x="547150" y="1056067"/>
                <a:pt x="307385" y="988652"/>
                <a:pt x="0" y="1019175"/>
              </a:cubicBezTo>
              <a:cubicBezTo>
                <a:pt x="-23435" y="785143"/>
                <a:pt x="50540" y="662989"/>
                <a:pt x="0" y="499396"/>
              </a:cubicBezTo>
              <a:cubicBezTo>
                <a:pt x="-50540" y="335803"/>
                <a:pt x="13831" y="202784"/>
                <a:pt x="0" y="0"/>
              </a:cubicBezTo>
              <a:close/>
            </a:path>
          </a:pathLst>
        </a:custGeom>
        <a:noFill/>
        <a:ln w="57150">
          <a:solidFill>
            <a:srgbClr val="FF0000"/>
          </a:solidFill>
          <a:extLst>
            <a:ext uri="{C807C97D-BFC1-408E-A445-0C87EB9F89A2}">
              <ask:lineSketchStyleProps xmlns:ask="http://schemas.microsoft.com/office/drawing/2018/sketchyshapes" sd="2519782653">
                <a:prstGeom prst="rect">
                  <a:avLst/>
                </a:pr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1</xdr:col>
      <xdr:colOff>0</xdr:colOff>
      <xdr:row>71</xdr:row>
      <xdr:rowOff>38100</xdr:rowOff>
    </xdr:from>
    <xdr:to>
      <xdr:col>19</xdr:col>
      <xdr:colOff>477848</xdr:colOff>
      <xdr:row>86</xdr:row>
      <xdr:rowOff>38758</xdr:rowOff>
    </xdr:to>
    <xdr:pic>
      <xdr:nvPicPr>
        <xdr:cNvPr id="18" name="Immagin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4"/>
        <a:stretch>
          <a:fillRect/>
        </a:stretch>
      </xdr:blipFill>
      <xdr:spPr>
        <a:xfrm>
          <a:off x="609600" y="25184100"/>
          <a:ext cx="11450648" cy="4715533"/>
        </a:xfrm>
        <a:prstGeom prst="rect">
          <a:avLst/>
        </a:prstGeom>
      </xdr:spPr>
    </xdr:pic>
    <xdr:clientData/>
  </xdr:twoCellAnchor>
  <xdr:twoCellAnchor editAs="oneCell">
    <xdr:from>
      <xdr:col>16</xdr:col>
      <xdr:colOff>209550</xdr:colOff>
      <xdr:row>3</xdr:row>
      <xdr:rowOff>209551</xdr:rowOff>
    </xdr:from>
    <xdr:to>
      <xdr:col>19</xdr:col>
      <xdr:colOff>351472</xdr:colOff>
      <xdr:row>4</xdr:row>
      <xdr:rowOff>255226</xdr:rowOff>
    </xdr:to>
    <xdr:pic>
      <xdr:nvPicPr>
        <xdr:cNvPr id="19" name="Immagin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0"/>
        <a:stretch>
          <a:fillRect/>
        </a:stretch>
      </xdr:blipFill>
      <xdr:spPr>
        <a:xfrm>
          <a:off x="9963150" y="1466851"/>
          <a:ext cx="1970722" cy="360000"/>
        </a:xfrm>
        <a:prstGeom prst="rect">
          <a:avLst/>
        </a:prstGeom>
      </xdr:spPr>
    </xdr:pic>
    <xdr:clientData/>
  </xdr:twoCellAnchor>
  <xdr:twoCellAnchor editAs="oneCell">
    <xdr:from>
      <xdr:col>15</xdr:col>
      <xdr:colOff>95250</xdr:colOff>
      <xdr:row>2</xdr:row>
      <xdr:rowOff>123826</xdr:rowOff>
    </xdr:from>
    <xdr:to>
      <xdr:col>18</xdr:col>
      <xdr:colOff>174450</xdr:colOff>
      <xdr:row>3</xdr:row>
      <xdr:rowOff>169500</xdr:rowOff>
    </xdr:to>
    <xdr:pic>
      <xdr:nvPicPr>
        <xdr:cNvPr id="20" name="Immagin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1"/>
        <a:stretch>
          <a:fillRect/>
        </a:stretch>
      </xdr:blipFill>
      <xdr:spPr>
        <a:xfrm>
          <a:off x="9239250" y="1066801"/>
          <a:ext cx="1908000" cy="359999"/>
        </a:xfrm>
        <a:prstGeom prst="rect">
          <a:avLst/>
        </a:prstGeom>
      </xdr:spPr>
    </xdr:pic>
    <xdr:clientData/>
  </xdr:twoCellAnchor>
  <xdr:twoCellAnchor editAs="oneCell">
    <xdr:from>
      <xdr:col>14</xdr:col>
      <xdr:colOff>9525</xdr:colOff>
      <xdr:row>1</xdr:row>
      <xdr:rowOff>28575</xdr:rowOff>
    </xdr:from>
    <xdr:to>
      <xdr:col>17</xdr:col>
      <xdr:colOff>124725</xdr:colOff>
      <xdr:row>2</xdr:row>
      <xdr:rowOff>74385</xdr:rowOff>
    </xdr:to>
    <xdr:pic>
      <xdr:nvPicPr>
        <xdr:cNvPr id="21" name="Immagin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2"/>
        <a:stretch>
          <a:fillRect/>
        </a:stretch>
      </xdr:blipFill>
      <xdr:spPr>
        <a:xfrm>
          <a:off x="8543925" y="657225"/>
          <a:ext cx="1944000" cy="360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47625</xdr:colOff>
          <xdr:row>15</xdr:row>
          <xdr:rowOff>28575</xdr:rowOff>
        </xdr:from>
        <xdr:to>
          <xdr:col>7</xdr:col>
          <xdr:colOff>266700</xdr:colOff>
          <xdr:row>15</xdr:row>
          <xdr:rowOff>285750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38100</xdr:rowOff>
        </xdr:from>
        <xdr:to>
          <xdr:col>9</xdr:col>
          <xdr:colOff>266700</xdr:colOff>
          <xdr:row>15</xdr:row>
          <xdr:rowOff>285750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34</xdr:row>
          <xdr:rowOff>19050</xdr:rowOff>
        </xdr:from>
        <xdr:to>
          <xdr:col>7</xdr:col>
          <xdr:colOff>266700</xdr:colOff>
          <xdr:row>34</xdr:row>
          <xdr:rowOff>304800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34</xdr:row>
          <xdr:rowOff>19050</xdr:rowOff>
        </xdr:from>
        <xdr:to>
          <xdr:col>9</xdr:col>
          <xdr:colOff>266700</xdr:colOff>
          <xdr:row>34</xdr:row>
          <xdr:rowOff>304800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35</xdr:row>
          <xdr:rowOff>9525</xdr:rowOff>
        </xdr:from>
        <xdr:to>
          <xdr:col>7</xdr:col>
          <xdr:colOff>266700</xdr:colOff>
          <xdr:row>35</xdr:row>
          <xdr:rowOff>304800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266700</xdr:colOff>
          <xdr:row>35</xdr:row>
          <xdr:rowOff>304800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55</xdr:row>
          <xdr:rowOff>19050</xdr:rowOff>
        </xdr:from>
        <xdr:to>
          <xdr:col>7</xdr:col>
          <xdr:colOff>266700</xdr:colOff>
          <xdr:row>55</xdr:row>
          <xdr:rowOff>304800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55</xdr:row>
          <xdr:rowOff>19050</xdr:rowOff>
        </xdr:from>
        <xdr:to>
          <xdr:col>9</xdr:col>
          <xdr:colOff>266700</xdr:colOff>
          <xdr:row>55</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46</xdr:row>
          <xdr:rowOff>19050</xdr:rowOff>
        </xdr:from>
        <xdr:to>
          <xdr:col>7</xdr:col>
          <xdr:colOff>266700</xdr:colOff>
          <xdr:row>46</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46</xdr:row>
          <xdr:rowOff>19050</xdr:rowOff>
        </xdr:from>
        <xdr:to>
          <xdr:col>9</xdr:col>
          <xdr:colOff>266700</xdr:colOff>
          <xdr:row>46</xdr:row>
          <xdr:rowOff>304800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13</xdr:row>
          <xdr:rowOff>28575</xdr:rowOff>
        </xdr:from>
        <xdr:to>
          <xdr:col>7</xdr:col>
          <xdr:colOff>276225</xdr:colOff>
          <xdr:row>13</xdr:row>
          <xdr:rowOff>285750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38100</xdr:rowOff>
        </xdr:from>
        <xdr:to>
          <xdr:col>9</xdr:col>
          <xdr:colOff>266700</xdr:colOff>
          <xdr:row>13</xdr:row>
          <xdr:rowOff>285750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36</xdr:row>
          <xdr:rowOff>9525</xdr:rowOff>
        </xdr:from>
        <xdr:to>
          <xdr:col>7</xdr:col>
          <xdr:colOff>266700</xdr:colOff>
          <xdr:row>36</xdr:row>
          <xdr:rowOff>304800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36</xdr:row>
          <xdr:rowOff>19050</xdr:rowOff>
        </xdr:from>
        <xdr:to>
          <xdr:col>9</xdr:col>
          <xdr:colOff>266700</xdr:colOff>
          <xdr:row>36</xdr:row>
          <xdr:rowOff>304800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37</xdr:row>
          <xdr:rowOff>19050</xdr:rowOff>
        </xdr:from>
        <xdr:to>
          <xdr:col>7</xdr:col>
          <xdr:colOff>266700</xdr:colOff>
          <xdr:row>37</xdr:row>
          <xdr:rowOff>304800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37</xdr:row>
          <xdr:rowOff>19050</xdr:rowOff>
        </xdr:from>
        <xdr:to>
          <xdr:col>9</xdr:col>
          <xdr:colOff>266700</xdr:colOff>
          <xdr:row>37</xdr:row>
          <xdr:rowOff>304800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38</xdr:row>
          <xdr:rowOff>19050</xdr:rowOff>
        </xdr:from>
        <xdr:to>
          <xdr:col>7</xdr:col>
          <xdr:colOff>266700</xdr:colOff>
          <xdr:row>38</xdr:row>
          <xdr:rowOff>304800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38</xdr:row>
          <xdr:rowOff>19050</xdr:rowOff>
        </xdr:from>
        <xdr:to>
          <xdr:col>9</xdr:col>
          <xdr:colOff>266700</xdr:colOff>
          <xdr:row>38</xdr:row>
          <xdr:rowOff>304800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39</xdr:row>
          <xdr:rowOff>19050</xdr:rowOff>
        </xdr:from>
        <xdr:to>
          <xdr:col>7</xdr:col>
          <xdr:colOff>266700</xdr:colOff>
          <xdr:row>39</xdr:row>
          <xdr:rowOff>304800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39</xdr:row>
          <xdr:rowOff>19050</xdr:rowOff>
        </xdr:from>
        <xdr:to>
          <xdr:col>9</xdr:col>
          <xdr:colOff>266700</xdr:colOff>
          <xdr:row>39</xdr:row>
          <xdr:rowOff>304800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40</xdr:row>
          <xdr:rowOff>19050</xdr:rowOff>
        </xdr:from>
        <xdr:to>
          <xdr:col>7</xdr:col>
          <xdr:colOff>257175</xdr:colOff>
          <xdr:row>40</xdr:row>
          <xdr:rowOff>304800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40</xdr:row>
          <xdr:rowOff>19050</xdr:rowOff>
        </xdr:from>
        <xdr:to>
          <xdr:col>9</xdr:col>
          <xdr:colOff>266700</xdr:colOff>
          <xdr:row>40</xdr:row>
          <xdr:rowOff>304800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41</xdr:row>
          <xdr:rowOff>19050</xdr:rowOff>
        </xdr:from>
        <xdr:to>
          <xdr:col>7</xdr:col>
          <xdr:colOff>266700</xdr:colOff>
          <xdr:row>41</xdr:row>
          <xdr:rowOff>304800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41</xdr:row>
          <xdr:rowOff>19050</xdr:rowOff>
        </xdr:from>
        <xdr:to>
          <xdr:col>9</xdr:col>
          <xdr:colOff>266700</xdr:colOff>
          <xdr:row>41</xdr:row>
          <xdr:rowOff>304800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42</xdr:row>
          <xdr:rowOff>19050</xdr:rowOff>
        </xdr:from>
        <xdr:to>
          <xdr:col>7</xdr:col>
          <xdr:colOff>266700</xdr:colOff>
          <xdr:row>42</xdr:row>
          <xdr:rowOff>304800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42</xdr:row>
          <xdr:rowOff>19050</xdr:rowOff>
        </xdr:from>
        <xdr:to>
          <xdr:col>9</xdr:col>
          <xdr:colOff>266700</xdr:colOff>
          <xdr:row>42</xdr:row>
          <xdr:rowOff>304800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43</xdr:row>
          <xdr:rowOff>19050</xdr:rowOff>
        </xdr:from>
        <xdr:to>
          <xdr:col>7</xdr:col>
          <xdr:colOff>266700</xdr:colOff>
          <xdr:row>43</xdr:row>
          <xdr:rowOff>304800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43</xdr:row>
          <xdr:rowOff>19050</xdr:rowOff>
        </xdr:from>
        <xdr:to>
          <xdr:col>9</xdr:col>
          <xdr:colOff>266700</xdr:colOff>
          <xdr:row>43</xdr:row>
          <xdr:rowOff>304800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44</xdr:row>
          <xdr:rowOff>19050</xdr:rowOff>
        </xdr:from>
        <xdr:to>
          <xdr:col>7</xdr:col>
          <xdr:colOff>266700</xdr:colOff>
          <xdr:row>44</xdr:row>
          <xdr:rowOff>304800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44</xdr:row>
          <xdr:rowOff>19050</xdr:rowOff>
        </xdr:from>
        <xdr:to>
          <xdr:col>9</xdr:col>
          <xdr:colOff>266700</xdr:colOff>
          <xdr:row>44</xdr:row>
          <xdr:rowOff>304800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45</xdr:row>
          <xdr:rowOff>19050</xdr:rowOff>
        </xdr:from>
        <xdr:to>
          <xdr:col>7</xdr:col>
          <xdr:colOff>266700</xdr:colOff>
          <xdr:row>45</xdr:row>
          <xdr:rowOff>304800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1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45</xdr:row>
          <xdr:rowOff>19050</xdr:rowOff>
        </xdr:from>
        <xdr:to>
          <xdr:col>9</xdr:col>
          <xdr:colOff>266700</xdr:colOff>
          <xdr:row>45</xdr:row>
          <xdr:rowOff>304800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1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47</xdr:row>
          <xdr:rowOff>19050</xdr:rowOff>
        </xdr:from>
        <xdr:to>
          <xdr:col>7</xdr:col>
          <xdr:colOff>266700</xdr:colOff>
          <xdr:row>47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47</xdr:row>
          <xdr:rowOff>19050</xdr:rowOff>
        </xdr:from>
        <xdr:to>
          <xdr:col>9</xdr:col>
          <xdr:colOff>266700</xdr:colOff>
          <xdr:row>47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48</xdr:row>
          <xdr:rowOff>19050</xdr:rowOff>
        </xdr:from>
        <xdr:to>
          <xdr:col>7</xdr:col>
          <xdr:colOff>266700</xdr:colOff>
          <xdr:row>48</xdr:row>
          <xdr:rowOff>304800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48</xdr:row>
          <xdr:rowOff>19050</xdr:rowOff>
        </xdr:from>
        <xdr:to>
          <xdr:col>9</xdr:col>
          <xdr:colOff>266700</xdr:colOff>
          <xdr:row>48</xdr:row>
          <xdr:rowOff>304800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1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49</xdr:row>
          <xdr:rowOff>19050</xdr:rowOff>
        </xdr:from>
        <xdr:to>
          <xdr:col>7</xdr:col>
          <xdr:colOff>266700</xdr:colOff>
          <xdr:row>49</xdr:row>
          <xdr:rowOff>304800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49</xdr:row>
          <xdr:rowOff>19050</xdr:rowOff>
        </xdr:from>
        <xdr:to>
          <xdr:col>9</xdr:col>
          <xdr:colOff>266700</xdr:colOff>
          <xdr:row>49</xdr:row>
          <xdr:rowOff>304800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1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50</xdr:row>
          <xdr:rowOff>19050</xdr:rowOff>
        </xdr:from>
        <xdr:to>
          <xdr:col>7</xdr:col>
          <xdr:colOff>266700</xdr:colOff>
          <xdr:row>50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50</xdr:row>
          <xdr:rowOff>19050</xdr:rowOff>
        </xdr:from>
        <xdr:to>
          <xdr:col>9</xdr:col>
          <xdr:colOff>266700</xdr:colOff>
          <xdr:row>50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51</xdr:row>
          <xdr:rowOff>19050</xdr:rowOff>
        </xdr:from>
        <xdr:to>
          <xdr:col>7</xdr:col>
          <xdr:colOff>266700</xdr:colOff>
          <xdr:row>51</xdr:row>
          <xdr:rowOff>304800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1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51</xdr:row>
          <xdr:rowOff>19050</xdr:rowOff>
        </xdr:from>
        <xdr:to>
          <xdr:col>9</xdr:col>
          <xdr:colOff>266700</xdr:colOff>
          <xdr:row>51</xdr:row>
          <xdr:rowOff>304800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52</xdr:row>
          <xdr:rowOff>19050</xdr:rowOff>
        </xdr:from>
        <xdr:to>
          <xdr:col>7</xdr:col>
          <xdr:colOff>266700</xdr:colOff>
          <xdr:row>52</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52</xdr:row>
          <xdr:rowOff>19050</xdr:rowOff>
        </xdr:from>
        <xdr:to>
          <xdr:col>9</xdr:col>
          <xdr:colOff>266700</xdr:colOff>
          <xdr:row>52</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53</xdr:row>
          <xdr:rowOff>19050</xdr:rowOff>
        </xdr:from>
        <xdr:to>
          <xdr:col>7</xdr:col>
          <xdr:colOff>266700</xdr:colOff>
          <xdr:row>53</xdr:row>
          <xdr:rowOff>304800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53</xdr:row>
          <xdr:rowOff>19050</xdr:rowOff>
        </xdr:from>
        <xdr:to>
          <xdr:col>9</xdr:col>
          <xdr:colOff>266700</xdr:colOff>
          <xdr:row>53</xdr:row>
          <xdr:rowOff>304800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54</xdr:row>
          <xdr:rowOff>19050</xdr:rowOff>
        </xdr:from>
        <xdr:to>
          <xdr:col>7</xdr:col>
          <xdr:colOff>266700</xdr:colOff>
          <xdr:row>54</xdr:row>
          <xdr:rowOff>304800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54</xdr:row>
          <xdr:rowOff>19050</xdr:rowOff>
        </xdr:from>
        <xdr:to>
          <xdr:col>9</xdr:col>
          <xdr:colOff>266700</xdr:colOff>
          <xdr:row>54</xdr:row>
          <xdr:rowOff>304800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73</xdr:row>
          <xdr:rowOff>19050</xdr:rowOff>
        </xdr:from>
        <xdr:to>
          <xdr:col>7</xdr:col>
          <xdr:colOff>266700</xdr:colOff>
          <xdr:row>73</xdr:row>
          <xdr:rowOff>304800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73</xdr:row>
          <xdr:rowOff>19050</xdr:rowOff>
        </xdr:from>
        <xdr:to>
          <xdr:col>9</xdr:col>
          <xdr:colOff>266700</xdr:colOff>
          <xdr:row>73</xdr:row>
          <xdr:rowOff>304800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74</xdr:row>
          <xdr:rowOff>9525</xdr:rowOff>
        </xdr:from>
        <xdr:to>
          <xdr:col>7</xdr:col>
          <xdr:colOff>266700</xdr:colOff>
          <xdr:row>74</xdr:row>
          <xdr:rowOff>304800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74</xdr:row>
          <xdr:rowOff>9525</xdr:rowOff>
        </xdr:from>
        <xdr:to>
          <xdr:col>9</xdr:col>
          <xdr:colOff>266700</xdr:colOff>
          <xdr:row>74</xdr:row>
          <xdr:rowOff>304800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94</xdr:row>
          <xdr:rowOff>19050</xdr:rowOff>
        </xdr:from>
        <xdr:to>
          <xdr:col>7</xdr:col>
          <xdr:colOff>266700</xdr:colOff>
          <xdr:row>94</xdr:row>
          <xdr:rowOff>304800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94</xdr:row>
          <xdr:rowOff>19050</xdr:rowOff>
        </xdr:from>
        <xdr:to>
          <xdr:col>9</xdr:col>
          <xdr:colOff>266700</xdr:colOff>
          <xdr:row>94</xdr:row>
          <xdr:rowOff>304800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85</xdr:row>
          <xdr:rowOff>19050</xdr:rowOff>
        </xdr:from>
        <xdr:to>
          <xdr:col>7</xdr:col>
          <xdr:colOff>266700</xdr:colOff>
          <xdr:row>85</xdr:row>
          <xdr:rowOff>304800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85</xdr:row>
          <xdr:rowOff>19050</xdr:rowOff>
        </xdr:from>
        <xdr:to>
          <xdr:col>9</xdr:col>
          <xdr:colOff>266700</xdr:colOff>
          <xdr:row>85</xdr:row>
          <xdr:rowOff>304800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75</xdr:row>
          <xdr:rowOff>9525</xdr:rowOff>
        </xdr:from>
        <xdr:to>
          <xdr:col>7</xdr:col>
          <xdr:colOff>266700</xdr:colOff>
          <xdr:row>75</xdr:row>
          <xdr:rowOff>304800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75</xdr:row>
          <xdr:rowOff>19050</xdr:rowOff>
        </xdr:from>
        <xdr:to>
          <xdr:col>9</xdr:col>
          <xdr:colOff>266700</xdr:colOff>
          <xdr:row>75</xdr:row>
          <xdr:rowOff>304800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76</xdr:row>
          <xdr:rowOff>19050</xdr:rowOff>
        </xdr:from>
        <xdr:to>
          <xdr:col>7</xdr:col>
          <xdr:colOff>266700</xdr:colOff>
          <xdr:row>76</xdr:row>
          <xdr:rowOff>304800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76</xdr:row>
          <xdr:rowOff>19050</xdr:rowOff>
        </xdr:from>
        <xdr:to>
          <xdr:col>9</xdr:col>
          <xdr:colOff>266700</xdr:colOff>
          <xdr:row>76</xdr:row>
          <xdr:rowOff>304800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77</xdr:row>
          <xdr:rowOff>19050</xdr:rowOff>
        </xdr:from>
        <xdr:to>
          <xdr:col>7</xdr:col>
          <xdr:colOff>266700</xdr:colOff>
          <xdr:row>77</xdr:row>
          <xdr:rowOff>304800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1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77</xdr:row>
          <xdr:rowOff>19050</xdr:rowOff>
        </xdr:from>
        <xdr:to>
          <xdr:col>9</xdr:col>
          <xdr:colOff>266700</xdr:colOff>
          <xdr:row>77</xdr:row>
          <xdr:rowOff>304800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1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78</xdr:row>
          <xdr:rowOff>19050</xdr:rowOff>
        </xdr:from>
        <xdr:to>
          <xdr:col>7</xdr:col>
          <xdr:colOff>266700</xdr:colOff>
          <xdr:row>78</xdr:row>
          <xdr:rowOff>304800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1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78</xdr:row>
          <xdr:rowOff>19050</xdr:rowOff>
        </xdr:from>
        <xdr:to>
          <xdr:col>9</xdr:col>
          <xdr:colOff>266700</xdr:colOff>
          <xdr:row>78</xdr:row>
          <xdr:rowOff>304800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79</xdr:row>
          <xdr:rowOff>19050</xdr:rowOff>
        </xdr:from>
        <xdr:to>
          <xdr:col>7</xdr:col>
          <xdr:colOff>257175</xdr:colOff>
          <xdr:row>79</xdr:row>
          <xdr:rowOff>304800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79</xdr:row>
          <xdr:rowOff>19050</xdr:rowOff>
        </xdr:from>
        <xdr:to>
          <xdr:col>9</xdr:col>
          <xdr:colOff>266700</xdr:colOff>
          <xdr:row>79</xdr:row>
          <xdr:rowOff>304800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80</xdr:row>
          <xdr:rowOff>19050</xdr:rowOff>
        </xdr:from>
        <xdr:to>
          <xdr:col>7</xdr:col>
          <xdr:colOff>266700</xdr:colOff>
          <xdr:row>80</xdr:row>
          <xdr:rowOff>304800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1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80</xdr:row>
          <xdr:rowOff>19050</xdr:rowOff>
        </xdr:from>
        <xdr:to>
          <xdr:col>9</xdr:col>
          <xdr:colOff>266700</xdr:colOff>
          <xdr:row>80</xdr:row>
          <xdr:rowOff>304800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81</xdr:row>
          <xdr:rowOff>19050</xdr:rowOff>
        </xdr:from>
        <xdr:to>
          <xdr:col>7</xdr:col>
          <xdr:colOff>266700</xdr:colOff>
          <xdr:row>81</xdr:row>
          <xdr:rowOff>304800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81</xdr:row>
          <xdr:rowOff>19050</xdr:rowOff>
        </xdr:from>
        <xdr:to>
          <xdr:col>9</xdr:col>
          <xdr:colOff>266700</xdr:colOff>
          <xdr:row>81</xdr:row>
          <xdr:rowOff>304800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82</xdr:row>
          <xdr:rowOff>19050</xdr:rowOff>
        </xdr:from>
        <xdr:to>
          <xdr:col>7</xdr:col>
          <xdr:colOff>266700</xdr:colOff>
          <xdr:row>82</xdr:row>
          <xdr:rowOff>304800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82</xdr:row>
          <xdr:rowOff>19050</xdr:rowOff>
        </xdr:from>
        <xdr:to>
          <xdr:col>9</xdr:col>
          <xdr:colOff>266700</xdr:colOff>
          <xdr:row>82</xdr:row>
          <xdr:rowOff>304800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83</xdr:row>
          <xdr:rowOff>19050</xdr:rowOff>
        </xdr:from>
        <xdr:to>
          <xdr:col>7</xdr:col>
          <xdr:colOff>266700</xdr:colOff>
          <xdr:row>83</xdr:row>
          <xdr:rowOff>304800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1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83</xdr:row>
          <xdr:rowOff>19050</xdr:rowOff>
        </xdr:from>
        <xdr:to>
          <xdr:col>9</xdr:col>
          <xdr:colOff>266700</xdr:colOff>
          <xdr:row>83</xdr:row>
          <xdr:rowOff>304800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1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84</xdr:row>
          <xdr:rowOff>19050</xdr:rowOff>
        </xdr:from>
        <xdr:to>
          <xdr:col>7</xdr:col>
          <xdr:colOff>266700</xdr:colOff>
          <xdr:row>84</xdr:row>
          <xdr:rowOff>304800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84</xdr:row>
          <xdr:rowOff>19050</xdr:rowOff>
        </xdr:from>
        <xdr:to>
          <xdr:col>9</xdr:col>
          <xdr:colOff>266700</xdr:colOff>
          <xdr:row>84</xdr:row>
          <xdr:rowOff>304800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86</xdr:row>
          <xdr:rowOff>19050</xdr:rowOff>
        </xdr:from>
        <xdr:to>
          <xdr:col>7</xdr:col>
          <xdr:colOff>266700</xdr:colOff>
          <xdr:row>86</xdr:row>
          <xdr:rowOff>304800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86</xdr:row>
          <xdr:rowOff>19050</xdr:rowOff>
        </xdr:from>
        <xdr:to>
          <xdr:col>9</xdr:col>
          <xdr:colOff>266700</xdr:colOff>
          <xdr:row>86</xdr:row>
          <xdr:rowOff>304800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87</xdr:row>
          <xdr:rowOff>19050</xdr:rowOff>
        </xdr:from>
        <xdr:to>
          <xdr:col>7</xdr:col>
          <xdr:colOff>266700</xdr:colOff>
          <xdr:row>87</xdr:row>
          <xdr:rowOff>304800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87</xdr:row>
          <xdr:rowOff>19050</xdr:rowOff>
        </xdr:from>
        <xdr:to>
          <xdr:col>9</xdr:col>
          <xdr:colOff>266700</xdr:colOff>
          <xdr:row>87</xdr:row>
          <xdr:rowOff>304800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1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88</xdr:row>
          <xdr:rowOff>19050</xdr:rowOff>
        </xdr:from>
        <xdr:to>
          <xdr:col>7</xdr:col>
          <xdr:colOff>266700</xdr:colOff>
          <xdr:row>88</xdr:row>
          <xdr:rowOff>304800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1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88</xdr:row>
          <xdr:rowOff>19050</xdr:rowOff>
        </xdr:from>
        <xdr:to>
          <xdr:col>9</xdr:col>
          <xdr:colOff>266700</xdr:colOff>
          <xdr:row>88</xdr:row>
          <xdr:rowOff>304800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89</xdr:row>
          <xdr:rowOff>19050</xdr:rowOff>
        </xdr:from>
        <xdr:to>
          <xdr:col>7</xdr:col>
          <xdr:colOff>266700</xdr:colOff>
          <xdr:row>89</xdr:row>
          <xdr:rowOff>304800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1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89</xdr:row>
          <xdr:rowOff>19050</xdr:rowOff>
        </xdr:from>
        <xdr:to>
          <xdr:col>9</xdr:col>
          <xdr:colOff>266700</xdr:colOff>
          <xdr:row>89</xdr:row>
          <xdr:rowOff>304800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1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90</xdr:row>
          <xdr:rowOff>19050</xdr:rowOff>
        </xdr:from>
        <xdr:to>
          <xdr:col>7</xdr:col>
          <xdr:colOff>266700</xdr:colOff>
          <xdr:row>90</xdr:row>
          <xdr:rowOff>304800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1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90</xdr:row>
          <xdr:rowOff>19050</xdr:rowOff>
        </xdr:from>
        <xdr:to>
          <xdr:col>9</xdr:col>
          <xdr:colOff>266700</xdr:colOff>
          <xdr:row>90</xdr:row>
          <xdr:rowOff>304800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1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91</xdr:row>
          <xdr:rowOff>19050</xdr:rowOff>
        </xdr:from>
        <xdr:to>
          <xdr:col>7</xdr:col>
          <xdr:colOff>266700</xdr:colOff>
          <xdr:row>91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1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91</xdr:row>
          <xdr:rowOff>19050</xdr:rowOff>
        </xdr:from>
        <xdr:to>
          <xdr:col>9</xdr:col>
          <xdr:colOff>266700</xdr:colOff>
          <xdr:row>91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92</xdr:row>
          <xdr:rowOff>19050</xdr:rowOff>
        </xdr:from>
        <xdr:to>
          <xdr:col>7</xdr:col>
          <xdr:colOff>266700</xdr:colOff>
          <xdr:row>92</xdr:row>
          <xdr:rowOff>304800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92</xdr:row>
          <xdr:rowOff>19050</xdr:rowOff>
        </xdr:from>
        <xdr:to>
          <xdr:col>9</xdr:col>
          <xdr:colOff>266700</xdr:colOff>
          <xdr:row>92</xdr:row>
          <xdr:rowOff>304800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93</xdr:row>
          <xdr:rowOff>19050</xdr:rowOff>
        </xdr:from>
        <xdr:to>
          <xdr:col>7</xdr:col>
          <xdr:colOff>266700</xdr:colOff>
          <xdr:row>93</xdr:row>
          <xdr:rowOff>304800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1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93</xdr:row>
          <xdr:rowOff>19050</xdr:rowOff>
        </xdr:from>
        <xdr:to>
          <xdr:col>9</xdr:col>
          <xdr:colOff>266700</xdr:colOff>
          <xdr:row>93</xdr:row>
          <xdr:rowOff>304800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1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18</xdr:row>
          <xdr:rowOff>38100</xdr:rowOff>
        </xdr:from>
        <xdr:to>
          <xdr:col>7</xdr:col>
          <xdr:colOff>266700</xdr:colOff>
          <xdr:row>18</xdr:row>
          <xdr:rowOff>285750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38100</xdr:rowOff>
        </xdr:from>
        <xdr:to>
          <xdr:col>9</xdr:col>
          <xdr:colOff>257175</xdr:colOff>
          <xdr:row>18</xdr:row>
          <xdr:rowOff>285750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1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6</xdr:row>
          <xdr:rowOff>47625</xdr:rowOff>
        </xdr:from>
        <xdr:to>
          <xdr:col>5</xdr:col>
          <xdr:colOff>485775</xdr:colOff>
          <xdr:row>6</xdr:row>
          <xdr:rowOff>285750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1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xdr:row>
          <xdr:rowOff>47625</xdr:rowOff>
        </xdr:from>
        <xdr:to>
          <xdr:col>6</xdr:col>
          <xdr:colOff>285750</xdr:colOff>
          <xdr:row>6</xdr:row>
          <xdr:rowOff>285750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1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1FB37BA-7207-42F0-BEC3-22590E2F2513}" name="personale" displayName="personale" ref="A1:E22" totalsRowShown="0" headerRowDxfId="75" dataDxfId="74">
  <autoFilter ref="A1:E22" xr:uid="{01FB37BA-7207-42F0-BEC3-22590E2F2513}"/>
  <sortState xmlns:xlrd2="http://schemas.microsoft.com/office/spreadsheetml/2017/richdata2" ref="A2:E22">
    <sortCondition ref="D2:D22"/>
  </sortState>
  <tableColumns count="5">
    <tableColumn id="7" xr3:uid="{9B339A60-1500-4F7C-A2FF-EE86DF932659}" name="GRUPPO_LAVORO" dataDxfId="73"/>
    <tableColumn id="4" xr3:uid="{761A79EC-9406-4B03-8AF3-F970C0C2FAEB}" name="NOMINATIVO" dataDxfId="72">
      <calculatedColumnFormula>UPPER(personale[[#This Row],[NOME]]&amp;"  "&amp;personale[[#This Row],[COGNOME]])</calculatedColumnFormula>
    </tableColumn>
    <tableColumn id="1" xr3:uid="{0C34D934-0931-49FD-B225-A5154EEC33A7}" name="NOME" dataDxfId="71"/>
    <tableColumn id="2" xr3:uid="{AF807EE7-EEF8-4282-974F-18AA66C05B31}" name="COGNOME" dataDxfId="70"/>
    <tableColumn id="3" xr3:uid="{6B89BAB9-DBF5-4283-A363-DDEEC5FF0F37}" name="SERVIZIO" dataDxfId="69"/>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2.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48089-8F74-413B-9F38-D5BA7115BBC4}">
  <dimension ref="A1:U91"/>
  <sheetViews>
    <sheetView workbookViewId="0">
      <selection activeCell="K6" sqref="K6"/>
    </sheetView>
  </sheetViews>
  <sheetFormatPr defaultColWidth="0" defaultRowHeight="24.95" customHeight="1" zeroHeight="1" x14ac:dyDescent="0.25"/>
  <cols>
    <col min="1" max="1" width="9.140625" style="72" customWidth="1"/>
    <col min="2" max="20" width="9.140625" style="73" customWidth="1"/>
    <col min="21" max="21" width="3.7109375" style="73" customWidth="1"/>
    <col min="22" max="16384" width="9.140625" style="73" hidden="1"/>
  </cols>
  <sheetData>
    <row r="1" spans="1:20" ht="50.1" customHeight="1" x14ac:dyDescent="0.25">
      <c r="A1" s="74">
        <v>1</v>
      </c>
      <c r="B1" s="212" t="s">
        <v>113</v>
      </c>
      <c r="C1" s="212"/>
      <c r="D1" s="212"/>
      <c r="E1" s="212"/>
      <c r="F1" s="212"/>
      <c r="G1" s="212"/>
      <c r="H1" s="212"/>
      <c r="I1" s="212"/>
      <c r="J1" s="212"/>
      <c r="K1" s="212"/>
      <c r="L1" s="212"/>
      <c r="M1" s="212"/>
      <c r="N1" s="212"/>
      <c r="O1" s="212"/>
      <c r="P1" s="212"/>
      <c r="Q1" s="212"/>
      <c r="R1" s="212"/>
      <c r="S1" s="212"/>
      <c r="T1" s="212"/>
    </row>
    <row r="2" spans="1:20" ht="24.95" customHeight="1" x14ac:dyDescent="0.25"/>
    <row r="3" spans="1:20" ht="24.95" customHeight="1" x14ac:dyDescent="0.25"/>
    <row r="4" spans="1:20" ht="24.95" customHeight="1" x14ac:dyDescent="0.25"/>
    <row r="5" spans="1:20" ht="24.95" customHeight="1" x14ac:dyDescent="0.25"/>
    <row r="6" spans="1:20" ht="24.95" customHeight="1" x14ac:dyDescent="0.25"/>
    <row r="7" spans="1:20" ht="50.1" customHeight="1" x14ac:dyDescent="0.25">
      <c r="A7" s="74">
        <v>2</v>
      </c>
      <c r="B7" s="212" t="s">
        <v>114</v>
      </c>
      <c r="C7" s="212"/>
      <c r="D7" s="212"/>
      <c r="E7" s="212"/>
      <c r="F7" s="212"/>
      <c r="G7" s="212"/>
      <c r="H7" s="212"/>
      <c r="I7" s="212"/>
      <c r="J7" s="212"/>
      <c r="K7" s="212"/>
      <c r="L7" s="212"/>
      <c r="M7" s="212"/>
      <c r="N7" s="212"/>
      <c r="O7" s="212"/>
      <c r="P7" s="212"/>
      <c r="Q7" s="212"/>
      <c r="R7" s="212"/>
      <c r="S7" s="212"/>
      <c r="T7" s="212"/>
    </row>
    <row r="8" spans="1:20" ht="24.95" customHeight="1" x14ac:dyDescent="0.25"/>
    <row r="9" spans="1:20" ht="24.95" customHeight="1" x14ac:dyDescent="0.25"/>
    <row r="10" spans="1:20" ht="50.1" customHeight="1" x14ac:dyDescent="0.25">
      <c r="A10" s="74">
        <v>3</v>
      </c>
      <c r="B10" s="213" t="s">
        <v>115</v>
      </c>
      <c r="C10" s="213"/>
      <c r="D10" s="213"/>
      <c r="E10" s="213"/>
      <c r="F10" s="213"/>
      <c r="G10" s="213"/>
      <c r="H10" s="213"/>
      <c r="I10" s="213"/>
      <c r="J10" s="213"/>
      <c r="K10" s="213"/>
      <c r="L10" s="213"/>
      <c r="M10" s="213"/>
      <c r="N10" s="213"/>
      <c r="O10" s="213"/>
      <c r="P10" s="213"/>
      <c r="Q10" s="213"/>
      <c r="R10" s="213"/>
      <c r="S10" s="213"/>
      <c r="T10" s="213"/>
    </row>
    <row r="11" spans="1:20" ht="24.95" customHeight="1" x14ac:dyDescent="0.25"/>
    <row r="12" spans="1:20" ht="24.95" customHeight="1" x14ac:dyDescent="0.25"/>
    <row r="13" spans="1:20" ht="24.95" customHeight="1" x14ac:dyDescent="0.25"/>
    <row r="14" spans="1:20" ht="50.1" customHeight="1" x14ac:dyDescent="0.25">
      <c r="A14" s="74" t="s">
        <v>116</v>
      </c>
      <c r="B14" s="212" t="s">
        <v>117</v>
      </c>
      <c r="C14" s="212"/>
      <c r="D14" s="212"/>
      <c r="E14" s="212"/>
      <c r="F14" s="212"/>
      <c r="G14" s="212"/>
      <c r="H14" s="212"/>
      <c r="I14" s="212"/>
      <c r="J14" s="212"/>
      <c r="K14" s="212"/>
      <c r="L14" s="212"/>
      <c r="M14" s="212"/>
      <c r="N14" s="212"/>
      <c r="O14" s="212"/>
      <c r="P14" s="212"/>
      <c r="Q14" s="212"/>
      <c r="R14" s="212"/>
      <c r="S14" s="212"/>
      <c r="T14" s="212"/>
    </row>
    <row r="15" spans="1:20" ht="24.95" customHeight="1" x14ac:dyDescent="0.25"/>
    <row r="16" spans="1:20" ht="24.95" customHeight="1" x14ac:dyDescent="0.25"/>
    <row r="17" spans="1:20" ht="24.95" customHeight="1" x14ac:dyDescent="0.25"/>
    <row r="18" spans="1:20" ht="50.1" customHeight="1" x14ac:dyDescent="0.25">
      <c r="A18" s="74">
        <v>4</v>
      </c>
      <c r="B18" s="213" t="s">
        <v>119</v>
      </c>
      <c r="C18" s="213"/>
      <c r="D18" s="213"/>
      <c r="E18" s="213"/>
      <c r="F18" s="213"/>
      <c r="G18" s="213"/>
      <c r="H18" s="213"/>
      <c r="I18" s="213"/>
      <c r="J18" s="213"/>
      <c r="K18" s="213"/>
      <c r="L18" s="213"/>
      <c r="M18" s="213"/>
      <c r="N18" s="213"/>
      <c r="O18" s="213"/>
      <c r="P18" s="213"/>
      <c r="Q18" s="213"/>
      <c r="R18" s="213"/>
      <c r="S18" s="213"/>
      <c r="T18" s="213"/>
    </row>
    <row r="19" spans="1:20" ht="24.95" customHeight="1" x14ac:dyDescent="0.25"/>
    <row r="20" spans="1:20" ht="24.95" customHeight="1" x14ac:dyDescent="0.25"/>
    <row r="21" spans="1:20" ht="24.95" customHeight="1" x14ac:dyDescent="0.25"/>
    <row r="22" spans="1:20" ht="50.1" customHeight="1" x14ac:dyDescent="0.25">
      <c r="A22" s="74">
        <v>5</v>
      </c>
      <c r="B22" s="213" t="s">
        <v>118</v>
      </c>
      <c r="C22" s="213"/>
      <c r="D22" s="213"/>
      <c r="E22" s="213"/>
      <c r="F22" s="213"/>
      <c r="G22" s="213"/>
      <c r="H22" s="213"/>
      <c r="I22" s="213"/>
      <c r="J22" s="213"/>
      <c r="K22" s="213"/>
      <c r="L22" s="213"/>
      <c r="M22" s="213"/>
      <c r="N22" s="213"/>
      <c r="O22" s="213"/>
      <c r="P22" s="213"/>
      <c r="Q22" s="213"/>
      <c r="R22" s="213"/>
      <c r="S22" s="213"/>
      <c r="T22" s="213"/>
    </row>
    <row r="23" spans="1:20" ht="24.95" customHeight="1" x14ac:dyDescent="0.25"/>
    <row r="24" spans="1:20" ht="24.95" customHeight="1" x14ac:dyDescent="0.25"/>
    <row r="25" spans="1:20" ht="24.95" customHeight="1" x14ac:dyDescent="0.25"/>
    <row r="26" spans="1:20" ht="24.95" customHeight="1" x14ac:dyDescent="0.25"/>
    <row r="27" spans="1:20" ht="24.95" customHeight="1" x14ac:dyDescent="0.25"/>
    <row r="28" spans="1:20" ht="24.95" customHeight="1" x14ac:dyDescent="0.25"/>
    <row r="29" spans="1:20" ht="24.95" customHeight="1" x14ac:dyDescent="0.25"/>
    <row r="30" spans="1:20" ht="50.1" customHeight="1" x14ac:dyDescent="0.25">
      <c r="A30" s="74">
        <v>6</v>
      </c>
      <c r="B30" s="212" t="s">
        <v>120</v>
      </c>
      <c r="C30" s="212"/>
      <c r="D30" s="212"/>
      <c r="E30" s="212"/>
      <c r="F30" s="212"/>
      <c r="G30" s="212"/>
      <c r="H30" s="212"/>
      <c r="I30" s="212"/>
      <c r="J30" s="212"/>
      <c r="K30" s="212"/>
      <c r="L30" s="212"/>
      <c r="M30" s="212"/>
      <c r="N30" s="212"/>
      <c r="O30" s="212"/>
      <c r="P30" s="212"/>
      <c r="Q30" s="212"/>
      <c r="R30" s="212"/>
      <c r="S30" s="212"/>
      <c r="T30" s="212"/>
    </row>
    <row r="31" spans="1:20" ht="24.95" customHeight="1" x14ac:dyDescent="0.25"/>
    <row r="32" spans="1:20" ht="24.95" customHeight="1" x14ac:dyDescent="0.25"/>
    <row r="33" ht="24.95" customHeight="1" x14ac:dyDescent="0.25"/>
    <row r="34" ht="24.95" customHeight="1" x14ac:dyDescent="0.25"/>
    <row r="35" ht="24.95" customHeight="1" x14ac:dyDescent="0.25"/>
    <row r="36" ht="24.95" customHeight="1" x14ac:dyDescent="0.25"/>
    <row r="37" ht="24.95" customHeight="1" x14ac:dyDescent="0.25"/>
    <row r="38" ht="24.95" customHeight="1" x14ac:dyDescent="0.25"/>
    <row r="39" ht="24.95" customHeight="1" x14ac:dyDescent="0.25"/>
    <row r="40" ht="24.95" customHeight="1" x14ac:dyDescent="0.25"/>
    <row r="41" ht="24.95" customHeight="1" x14ac:dyDescent="0.25"/>
    <row r="42" ht="24.95" customHeight="1" x14ac:dyDescent="0.25"/>
    <row r="43" ht="24.95" customHeight="1" x14ac:dyDescent="0.25"/>
    <row r="44" ht="24.95" customHeight="1" x14ac:dyDescent="0.25"/>
    <row r="45" ht="24.95" customHeight="1" x14ac:dyDescent="0.25"/>
    <row r="46" ht="24.95" customHeight="1" x14ac:dyDescent="0.25"/>
    <row r="47" ht="24.95" customHeight="1" x14ac:dyDescent="0.25"/>
    <row r="48" ht="24.95" customHeight="1" x14ac:dyDescent="0.25"/>
    <row r="49" spans="1:20" ht="24.95" customHeight="1" x14ac:dyDescent="0.25"/>
    <row r="50" spans="1:20" ht="24.95" customHeight="1" x14ac:dyDescent="0.25"/>
    <row r="51" spans="1:20" ht="24.95" customHeight="1" x14ac:dyDescent="0.25"/>
    <row r="52" spans="1:20" ht="24.95" customHeight="1" x14ac:dyDescent="0.25"/>
    <row r="53" spans="1:20" ht="24.95" customHeight="1" x14ac:dyDescent="0.25"/>
    <row r="54" spans="1:20" ht="24.95" customHeight="1" x14ac:dyDescent="0.25"/>
    <row r="55" spans="1:20" ht="50.1" customHeight="1" x14ac:dyDescent="0.25">
      <c r="A55" s="74">
        <v>7</v>
      </c>
      <c r="B55" s="212" t="s">
        <v>121</v>
      </c>
      <c r="C55" s="212"/>
      <c r="D55" s="212"/>
      <c r="E55" s="212"/>
      <c r="F55" s="212"/>
      <c r="G55" s="212"/>
      <c r="H55" s="212"/>
      <c r="I55" s="212"/>
      <c r="J55" s="212"/>
      <c r="K55" s="212"/>
      <c r="L55" s="212"/>
      <c r="M55" s="212"/>
      <c r="N55" s="212"/>
      <c r="O55" s="212"/>
      <c r="P55" s="212"/>
      <c r="Q55" s="212"/>
      <c r="R55" s="212"/>
      <c r="S55" s="212"/>
      <c r="T55" s="212"/>
    </row>
    <row r="56" spans="1:20" ht="24.95" customHeight="1" x14ac:dyDescent="0.25"/>
    <row r="57" spans="1:20" ht="24.95" customHeight="1" x14ac:dyDescent="0.25"/>
    <row r="58" spans="1:20" ht="24.95" customHeight="1" x14ac:dyDescent="0.25"/>
    <row r="59" spans="1:20" ht="24.95" customHeight="1" x14ac:dyDescent="0.25"/>
    <row r="60" spans="1:20" ht="24.95" customHeight="1" x14ac:dyDescent="0.25"/>
    <row r="61" spans="1:20" ht="24.95" customHeight="1" x14ac:dyDescent="0.25"/>
    <row r="62" spans="1:20" ht="24.95" customHeight="1" x14ac:dyDescent="0.25"/>
    <row r="63" spans="1:20" ht="24.95" customHeight="1" x14ac:dyDescent="0.25"/>
    <row r="64" spans="1:20" ht="24.95" customHeight="1" x14ac:dyDescent="0.25"/>
    <row r="65" spans="1:20" ht="24.95" customHeight="1" x14ac:dyDescent="0.25"/>
    <row r="66" spans="1:20" ht="24.95" customHeight="1" x14ac:dyDescent="0.25"/>
    <row r="67" spans="1:20" ht="24.95" customHeight="1" x14ac:dyDescent="0.25"/>
    <row r="68" spans="1:20" ht="24.95" customHeight="1" x14ac:dyDescent="0.25"/>
    <row r="69" spans="1:20" ht="24.95" customHeight="1" x14ac:dyDescent="0.25"/>
    <row r="70" spans="1:20" ht="24.95" customHeight="1" x14ac:dyDescent="0.25"/>
    <row r="71" spans="1:20" ht="50.1" customHeight="1" x14ac:dyDescent="0.25">
      <c r="A71" s="74">
        <v>8</v>
      </c>
      <c r="B71" s="212" t="s">
        <v>122</v>
      </c>
      <c r="C71" s="212"/>
      <c r="D71" s="212"/>
      <c r="E71" s="212"/>
      <c r="F71" s="212"/>
      <c r="G71" s="212"/>
      <c r="H71" s="212"/>
      <c r="I71" s="212"/>
      <c r="J71" s="212"/>
      <c r="K71" s="212"/>
      <c r="L71" s="212"/>
      <c r="M71" s="212"/>
      <c r="N71" s="212"/>
      <c r="O71" s="212"/>
      <c r="P71" s="212"/>
      <c r="Q71" s="212"/>
      <c r="R71" s="212"/>
      <c r="S71" s="212"/>
      <c r="T71" s="212"/>
    </row>
    <row r="72" spans="1:20" ht="24.95" customHeight="1" x14ac:dyDescent="0.25"/>
    <row r="73" spans="1:20" ht="24.95" customHeight="1" x14ac:dyDescent="0.25"/>
    <row r="74" spans="1:20" ht="24.95" customHeight="1" x14ac:dyDescent="0.25"/>
    <row r="75" spans="1:20" ht="24.95" customHeight="1" x14ac:dyDescent="0.25"/>
    <row r="76" spans="1:20" ht="24.95" customHeight="1" x14ac:dyDescent="0.25"/>
    <row r="77" spans="1:20" ht="24.95" customHeight="1" x14ac:dyDescent="0.25"/>
    <row r="78" spans="1:20" ht="24.95" customHeight="1" x14ac:dyDescent="0.25"/>
    <row r="79" spans="1:20" ht="24.95" customHeight="1" x14ac:dyDescent="0.25"/>
    <row r="80" spans="1:20" ht="24.95" customHeight="1" x14ac:dyDescent="0.25"/>
    <row r="81" spans="1:20" ht="24.95" customHeight="1" x14ac:dyDescent="0.25"/>
    <row r="82" spans="1:20" ht="24.95" customHeight="1" x14ac:dyDescent="0.25"/>
    <row r="83" spans="1:20" ht="24.95" customHeight="1" x14ac:dyDescent="0.25"/>
    <row r="84" spans="1:20" ht="24.95" customHeight="1" x14ac:dyDescent="0.25"/>
    <row r="85" spans="1:20" ht="24.95" customHeight="1" x14ac:dyDescent="0.25"/>
    <row r="86" spans="1:20" ht="24.95" customHeight="1" x14ac:dyDescent="0.25"/>
    <row r="87" spans="1:20" ht="24.95" customHeight="1" x14ac:dyDescent="0.25"/>
    <row r="88" spans="1:20" ht="50.1" customHeight="1" x14ac:dyDescent="0.25">
      <c r="A88" s="74">
        <v>9</v>
      </c>
      <c r="B88" s="212" t="s">
        <v>123</v>
      </c>
      <c r="C88" s="212"/>
      <c r="D88" s="212"/>
      <c r="E88" s="212"/>
      <c r="F88" s="212"/>
      <c r="G88" s="212"/>
      <c r="H88" s="212"/>
      <c r="I88" s="212"/>
      <c r="J88" s="212"/>
      <c r="K88" s="212"/>
      <c r="L88" s="212"/>
      <c r="M88" s="212"/>
      <c r="N88" s="212"/>
      <c r="O88" s="212"/>
      <c r="P88" s="212"/>
      <c r="Q88" s="212"/>
      <c r="R88" s="212"/>
      <c r="S88" s="212"/>
      <c r="T88" s="212"/>
    </row>
    <row r="89" spans="1:20" ht="24.95" customHeight="1" x14ac:dyDescent="0.25"/>
    <row r="90" spans="1:20" ht="50.1" customHeight="1" x14ac:dyDescent="0.25">
      <c r="A90" s="74">
        <v>10</v>
      </c>
      <c r="B90" s="212" t="s">
        <v>124</v>
      </c>
      <c r="C90" s="212"/>
      <c r="D90" s="212"/>
      <c r="E90" s="212"/>
      <c r="F90" s="212"/>
      <c r="G90" s="212"/>
      <c r="H90" s="212"/>
      <c r="I90" s="212"/>
      <c r="J90" s="212"/>
      <c r="K90" s="212"/>
      <c r="L90" s="212"/>
      <c r="M90" s="212"/>
      <c r="N90" s="212"/>
      <c r="O90" s="212"/>
      <c r="P90" s="212"/>
      <c r="Q90" s="212"/>
      <c r="R90" s="212"/>
      <c r="S90" s="212"/>
      <c r="T90" s="212"/>
    </row>
    <row r="91" spans="1:20" ht="24.95" customHeight="1" x14ac:dyDescent="0.25"/>
  </sheetData>
  <mergeCells count="11">
    <mergeCell ref="B1:T1"/>
    <mergeCell ref="B7:T7"/>
    <mergeCell ref="B71:T71"/>
    <mergeCell ref="B88:T88"/>
    <mergeCell ref="B90:T90"/>
    <mergeCell ref="B55:T55"/>
    <mergeCell ref="B30:T30"/>
    <mergeCell ref="B18:T18"/>
    <mergeCell ref="B22:T22"/>
    <mergeCell ref="B10:T10"/>
    <mergeCell ref="B14:T14"/>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8E9DB-65E6-446E-A5D0-B304255DAE76}">
  <sheetPr codeName="Foglio1"/>
  <dimension ref="A1:V275"/>
  <sheetViews>
    <sheetView tabSelected="1" topLeftCell="E1" zoomScale="160" zoomScaleNormal="160" workbookViewId="0">
      <pane ySplit="1" topLeftCell="A2" activePane="bottomLeft" state="frozen"/>
      <selection pane="bottomLeft" activeCell="M1" sqref="M1:R2"/>
    </sheetView>
  </sheetViews>
  <sheetFormatPr defaultColWidth="0" defaultRowHeight="0" customHeight="1" zeroHeight="1" outlineLevelRow="4" x14ac:dyDescent="0.25"/>
  <cols>
    <col min="1" max="2" width="9.140625" style="1" hidden="1" customWidth="1"/>
    <col min="3" max="3" width="1.7109375" style="1" hidden="1" customWidth="1"/>
    <col min="4" max="4" width="1.7109375" style="1" customWidth="1"/>
    <col min="5" max="5" width="45.7109375" style="1" customWidth="1"/>
    <col min="6" max="6" width="11.7109375" style="1" customWidth="1"/>
    <col min="7" max="8" width="4.7109375" style="1" customWidth="1"/>
    <col min="9" max="9" width="5.7109375" style="1" customWidth="1"/>
    <col min="10" max="10" width="4.7109375" style="1" customWidth="1"/>
    <col min="11" max="11" width="7.7109375" style="1" customWidth="1"/>
    <col min="12" max="12" width="13.7109375" style="1" customWidth="1"/>
    <col min="13" max="13" width="8.7109375" style="1" customWidth="1"/>
    <col min="14" max="14" width="13.7109375" style="1" customWidth="1"/>
    <col min="15" max="18" width="10.7109375" style="1" customWidth="1"/>
    <col min="19" max="19" width="1.7109375" style="1" customWidth="1"/>
    <col min="20" max="20" width="9.5703125" style="1" hidden="1" customWidth="1"/>
    <col min="21" max="21" width="9.140625" style="1" hidden="1" customWidth="1"/>
    <col min="22" max="22" width="9.7109375" style="1" hidden="1" customWidth="1"/>
    <col min="23" max="16384" width="9.140625" style="1" hidden="1"/>
  </cols>
  <sheetData>
    <row r="1" spans="1:19" ht="24.95" customHeight="1" x14ac:dyDescent="0.25">
      <c r="E1" s="290" t="s">
        <v>165</v>
      </c>
      <c r="F1" s="290"/>
      <c r="G1" s="290"/>
      <c r="H1" s="290"/>
      <c r="I1" s="290"/>
      <c r="J1" s="290"/>
      <c r="K1" s="290"/>
      <c r="L1" s="290"/>
      <c r="M1" s="283" t="s">
        <v>199</v>
      </c>
      <c r="N1" s="283"/>
      <c r="O1" s="283"/>
      <c r="P1" s="283"/>
      <c r="Q1" s="283"/>
      <c r="R1" s="283"/>
    </row>
    <row r="2" spans="1:19" ht="15" customHeight="1" x14ac:dyDescent="0.25">
      <c r="E2" s="77" t="str">
        <f>IF(E3="","   V    ¡¡¡ SCRIVERE IL TITOLO DEL PROGETTO !!!    V","Titolo del progetto")</f>
        <v xml:space="preserve">   V    ¡¡¡ SCRIVERE IL TITOLO DEL PROGETTO !!!    V</v>
      </c>
      <c r="F2" s="291" t="str">
        <f>IF(OR(M1="",M1="- - -"),"selezionare la tipologia &gt; &gt; &gt;","cambiare tipologia &gt; &gt; &gt;")</f>
        <v>selezionare la tipologia &gt; &gt; &gt;</v>
      </c>
      <c r="G2" s="292"/>
      <c r="H2" s="292"/>
      <c r="I2" s="292"/>
      <c r="J2" s="292"/>
      <c r="K2" s="292"/>
      <c r="L2" s="292"/>
      <c r="M2" s="283"/>
      <c r="N2" s="283"/>
      <c r="O2" s="283"/>
      <c r="P2" s="283"/>
      <c r="Q2" s="283"/>
      <c r="R2" s="283"/>
    </row>
    <row r="3" spans="1:19" ht="24.95" customHeight="1" x14ac:dyDescent="0.25">
      <c r="E3" s="371"/>
      <c r="F3" s="372"/>
      <c r="G3" s="372"/>
      <c r="H3" s="372"/>
      <c r="I3" s="372"/>
      <c r="J3" s="372"/>
      <c r="K3" s="372"/>
      <c r="L3" s="372"/>
      <c r="M3" s="372"/>
      <c r="N3" s="372"/>
      <c r="O3" s="372"/>
      <c r="P3" s="372"/>
      <c r="Q3" s="372"/>
      <c r="R3" s="373"/>
    </row>
    <row r="4" spans="1:19" ht="24.95" customHeight="1" x14ac:dyDescent="0.25">
      <c r="E4" s="374"/>
      <c r="F4" s="375"/>
      <c r="G4" s="375"/>
      <c r="H4" s="375"/>
      <c r="I4" s="375"/>
      <c r="J4" s="375"/>
      <c r="K4" s="375"/>
      <c r="L4" s="375"/>
      <c r="M4" s="375"/>
      <c r="N4" s="375"/>
      <c r="O4" s="375"/>
      <c r="P4" s="375"/>
      <c r="Q4" s="375"/>
      <c r="R4" s="376"/>
    </row>
    <row r="5" spans="1:19" ht="24.95" customHeight="1" x14ac:dyDescent="0.25">
      <c r="E5" s="369"/>
      <c r="F5" s="377" t="s">
        <v>127</v>
      </c>
      <c r="G5" s="378"/>
      <c r="H5" s="379"/>
      <c r="I5" s="379"/>
      <c r="J5" s="379"/>
      <c r="K5" s="379"/>
      <c r="L5" s="379"/>
      <c r="M5" s="380"/>
      <c r="N5" s="381" t="s">
        <v>128</v>
      </c>
      <c r="O5" s="379"/>
      <c r="P5" s="379"/>
      <c r="Q5" s="379"/>
      <c r="R5" s="380"/>
    </row>
    <row r="6" spans="1:19" ht="9.9499999999999993" customHeight="1" x14ac:dyDescent="0.25">
      <c r="E6" s="193"/>
      <c r="F6" s="182"/>
      <c r="G6" s="182"/>
      <c r="H6" s="370"/>
      <c r="I6" s="370"/>
      <c r="J6" s="370"/>
      <c r="K6" s="370"/>
      <c r="L6" s="370"/>
      <c r="M6" s="370"/>
      <c r="N6" s="182"/>
      <c r="O6" s="370"/>
      <c r="P6" s="370"/>
      <c r="Q6" s="370"/>
      <c r="R6" s="370"/>
    </row>
    <row r="7" spans="1:19" ht="24.95" customHeight="1" x14ac:dyDescent="0.25">
      <c r="A7" s="211" t="b">
        <v>0</v>
      </c>
      <c r="B7" s="211" t="b">
        <v>1</v>
      </c>
      <c r="E7" s="195" t="s">
        <v>196</v>
      </c>
      <c r="F7" s="196" t="s">
        <v>191</v>
      </c>
      <c r="G7" s="197"/>
      <c r="H7" s="287" t="str">
        <f>IF(AND(L11&lt;&gt;"null",L11&gt;2),"¡ ¡ ¡ Attenzione ! ! !
La percentuale è superiore al 2 % massimo consentito","")</f>
        <v/>
      </c>
      <c r="I7" s="287"/>
      <c r="J7" s="287"/>
      <c r="K7" s="287"/>
      <c r="L7" s="287"/>
      <c r="M7" s="41"/>
      <c r="N7" s="41"/>
      <c r="O7" s="41"/>
      <c r="P7" s="41"/>
      <c r="Q7" s="293" t="str">
        <f>IF(AND(A14=TRUE,B14=FALSE),"inserire il valore del Fondo vincolato","")</f>
        <v/>
      </c>
      <c r="R7" s="293"/>
    </row>
    <row r="8" spans="1:19" ht="9.9499999999999993" customHeight="1" x14ac:dyDescent="0.25">
      <c r="E8" s="185"/>
      <c r="F8" s="186"/>
      <c r="G8" s="181"/>
      <c r="H8" s="287"/>
      <c r="I8" s="287"/>
      <c r="J8" s="287"/>
      <c r="K8" s="287"/>
      <c r="L8" s="287"/>
      <c r="M8" s="41"/>
      <c r="N8" s="41"/>
      <c r="O8" s="41"/>
      <c r="P8" s="41"/>
      <c r="Q8" s="293"/>
      <c r="R8" s="293"/>
    </row>
    <row r="9" spans="1:19" ht="24.95" customHeight="1" x14ac:dyDescent="0.4">
      <c r="E9" s="188" t="str">
        <f>IF(AND(M1="SERVIZI",A7=TRUE,B7=FALSE),"Base d'asta compresi oneri di Cassa, esclusa IVA",IF(OR(M1="LAVORI",M1="SERVIZI",M1="FORNITURE"),"Base d'asta compresi oneri di sicurezza, esclusa IVA","Base d'asta, esclusa IVA"))</f>
        <v>Base d'asta, esclusa IVA</v>
      </c>
      <c r="F9" s="184"/>
      <c r="G9" s="43"/>
      <c r="H9" s="288"/>
      <c r="I9" s="288"/>
      <c r="J9" s="288"/>
      <c r="K9" s="288"/>
      <c r="L9" s="288"/>
      <c r="M9" s="43" t="s">
        <v>1</v>
      </c>
      <c r="N9" s="284">
        <v>0</v>
      </c>
      <c r="O9" s="285"/>
      <c r="P9" s="200" t="s">
        <v>92</v>
      </c>
      <c r="Q9" s="293"/>
      <c r="R9" s="293"/>
    </row>
    <row r="10" spans="1:19" ht="9.9499999999999993" customHeight="1" outlineLevel="1" x14ac:dyDescent="0.25">
      <c r="E10" s="143"/>
      <c r="F10" s="87"/>
      <c r="G10" s="87"/>
      <c r="H10" s="87"/>
      <c r="I10" s="87"/>
      <c r="J10" s="87"/>
      <c r="K10" s="88"/>
      <c r="L10" s="144"/>
      <c r="M10" s="42"/>
      <c r="N10" s="42"/>
      <c r="O10" s="86"/>
      <c r="P10" s="167"/>
      <c r="Q10" s="140"/>
      <c r="R10" s="140"/>
    </row>
    <row r="11" spans="1:19" ht="24.95" customHeight="1" x14ac:dyDescent="0.25">
      <c r="E11" s="339" t="s">
        <v>188</v>
      </c>
      <c r="F11" s="340"/>
      <c r="G11" s="340"/>
      <c r="H11" s="340"/>
      <c r="I11" s="340"/>
      <c r="J11" s="340"/>
      <c r="K11" s="145" t="s">
        <v>0</v>
      </c>
      <c r="L11" s="146" t="str">
        <f>IFERROR(IF(OR(M1="",M1="- - -"),"null",IF(vincolo_FONDO!C2=1,((fondo_EPBEC!N14/fondo_EPBEC!N9)*100),IF($M$1="lavori",IF(N9&lt;='fondo_%_LAVORI_36-23'!B4,'fondo_%_LAVORI_36-23'!C4,IF(AND(N9&gt;='fondo_%_LAVORI_36-23'!A5,N9&lt;='fondo_%_LAVORI_36-23'!B5),'fondo_%_LAVORI_36-23'!C5,IF(AND(N9&gt;='fondo_%_LAVORI_36-23'!A6,N9&lt;='fondo_%_LAVORI_36-23'!B6),'fondo_%_LAVORI_36-23'!C6,IF(N9&gt;='fondo_%_LAVORI_36-23'!A7,'fondo_%_LAVORI_36-23'!C7,)))),IF(OR($M$1="servizi",$M$1="forniture"),IF(N9&lt;='fondo_%_SERVIZI-FORNITURE_36-23'!B4,'fondo_%_SERVIZI-FORNITURE_36-23'!C4,IF(AND(N9&gt;='fondo_%_SERVIZI-FORNITURE_36-23'!A5,N9&lt;='fondo_%_SERVIZI-FORNITURE_36-23'!B5),'fondo_%_SERVIZI-FORNITURE_36-23'!C5,IF(N9&gt;='fondo_%_SERVIZI-FORNITURE_36-23'!A6,'fondo_%_SERVIZI-FORNITURE_36-23'!C6,0)))))))-L12,"null")</f>
        <v>null</v>
      </c>
      <c r="M11" s="147"/>
      <c r="N11" s="147"/>
      <c r="O11" s="148"/>
      <c r="P11" s="215" t="s">
        <v>93</v>
      </c>
      <c r="Q11" s="294" t="str">
        <f>IF(AND(A14=TRUE,B14=FALSE),"V   V   V   V   V   V","")</f>
        <v/>
      </c>
      <c r="R11" s="294"/>
      <c r="S11" s="1">
        <f>29750*(2/100)</f>
        <v>595</v>
      </c>
    </row>
    <row r="12" spans="1:19" ht="15" customHeight="1" outlineLevel="1" x14ac:dyDescent="0.25">
      <c r="E12" s="149" t="s">
        <v>184</v>
      </c>
      <c r="F12" s="150"/>
      <c r="G12" s="150"/>
      <c r="H12" s="150"/>
      <c r="I12" s="150"/>
      <c r="J12" s="150"/>
      <c r="K12" s="151" t="s">
        <v>162</v>
      </c>
      <c r="L12" s="210"/>
      <c r="M12" s="42"/>
      <c r="N12" s="42"/>
      <c r="O12" s="86"/>
      <c r="P12" s="216"/>
      <c r="Q12" s="228"/>
      <c r="R12" s="228"/>
    </row>
    <row r="13" spans="1:19" ht="9.9499999999999993" customHeight="1" outlineLevel="1" x14ac:dyDescent="0.25">
      <c r="E13" s="143"/>
      <c r="F13" s="87"/>
      <c r="G13" s="87"/>
      <c r="H13" s="87"/>
      <c r="I13" s="87"/>
      <c r="J13" s="87"/>
      <c r="K13" s="88"/>
      <c r="L13" s="144"/>
      <c r="M13" s="42"/>
      <c r="N13" s="42"/>
      <c r="O13" s="86"/>
      <c r="P13" s="167"/>
      <c r="Q13" s="228"/>
      <c r="R13" s="228"/>
    </row>
    <row r="14" spans="1:19" ht="24.95" customHeight="1" x14ac:dyDescent="0.4">
      <c r="A14" s="1" t="b">
        <f>vincolo_FONDO!B2</f>
        <v>0</v>
      </c>
      <c r="B14" s="1" t="b">
        <f>vincolo_FONDO!B3</f>
        <v>1</v>
      </c>
      <c r="E14" s="183" t="s">
        <v>185</v>
      </c>
      <c r="F14" s="202" t="str">
        <f>UPPER("IMPORTO già FISSato")</f>
        <v>IMPORTO GIÀ FISSATO</v>
      </c>
      <c r="G14" s="161" t="s">
        <v>82</v>
      </c>
      <c r="H14" s="61"/>
      <c r="I14" s="161" t="s">
        <v>83</v>
      </c>
      <c r="J14" s="103"/>
      <c r="K14" s="115" t="s">
        <v>172</v>
      </c>
      <c r="L14" s="187" t="s">
        <v>171</v>
      </c>
      <c r="M14" s="113" t="s">
        <v>1</v>
      </c>
      <c r="N14" s="286">
        <f>IFERROR(IF(vincolo_FONDO!C2=1,Q12,ROUND(N9*(L11/100),2)),0)</f>
        <v>0</v>
      </c>
      <c r="O14" s="286"/>
      <c r="P14" s="201" t="s">
        <v>94</v>
      </c>
      <c r="Q14" s="297" t="str">
        <f>IF(Q12&gt;0,"&gt;  &gt;  &gt;  &gt;  &gt; ","")</f>
        <v/>
      </c>
      <c r="R14" s="297"/>
    </row>
    <row r="15" spans="1:19" ht="9.9499999999999993" customHeight="1" x14ac:dyDescent="0.25">
      <c r="E15" s="114"/>
      <c r="F15" s="108"/>
      <c r="G15" s="108"/>
      <c r="H15" s="108"/>
      <c r="I15" s="108"/>
      <c r="J15" s="108"/>
      <c r="K15" s="109"/>
      <c r="L15" s="110"/>
      <c r="M15" s="112"/>
      <c r="N15" s="214"/>
      <c r="O15" s="214"/>
      <c r="P15" s="168"/>
      <c r="Q15" s="229" t="str">
        <f>IF(Q12&gt;0,"ricordarsi di cancellare il valore del Fondo vincolato inserito","")</f>
        <v/>
      </c>
      <c r="R15" s="229"/>
    </row>
    <row r="16" spans="1:19" ht="24.95" customHeight="1" x14ac:dyDescent="0.25">
      <c r="A16" s="1" t="b">
        <f>'CUC_36-23'!B15</f>
        <v>0</v>
      </c>
      <c r="B16" s="1" t="b">
        <f>'CUC_36-23'!B16</f>
        <v>1</v>
      </c>
      <c r="E16" s="295" t="s">
        <v>189</v>
      </c>
      <c r="F16" s="296"/>
      <c r="G16" s="104" t="s">
        <v>82</v>
      </c>
      <c r="H16" s="105"/>
      <c r="I16" s="104" t="s">
        <v>83</v>
      </c>
      <c r="J16" s="105"/>
      <c r="K16" s="106" t="s">
        <v>0</v>
      </c>
      <c r="L16" s="107">
        <f>IF(AND('CUC_36-23'!B15=TRUE,'CUC_36-23'!B16=FALSE),'CUC_36-23'!C18-L17,IF('CUC_36-23'!B16=TRUE,0,0))</f>
        <v>0</v>
      </c>
      <c r="M16" s="217" t="s">
        <v>1</v>
      </c>
      <c r="N16" s="219">
        <f>IFERROR(ROUND(-N14*(L16/100),2),0)</f>
        <v>0</v>
      </c>
      <c r="O16" s="219"/>
      <c r="P16" s="230" t="s">
        <v>95</v>
      </c>
      <c r="Q16" s="229"/>
      <c r="R16" s="229"/>
    </row>
    <row r="17" spans="1:18" ht="15" customHeight="1" outlineLevel="2" x14ac:dyDescent="0.25">
      <c r="E17" s="149" t="s">
        <v>184</v>
      </c>
      <c r="F17" s="152"/>
      <c r="G17" s="152"/>
      <c r="H17" s="152"/>
      <c r="I17" s="152"/>
      <c r="J17" s="152"/>
      <c r="K17" s="151" t="s">
        <v>162</v>
      </c>
      <c r="L17" s="210"/>
      <c r="M17" s="218"/>
      <c r="N17" s="220"/>
      <c r="O17" s="220"/>
      <c r="P17" s="231"/>
      <c r="Q17" s="229"/>
      <c r="R17" s="229"/>
    </row>
    <row r="18" spans="1:18" ht="9.9499999999999993" customHeight="1" x14ac:dyDescent="0.25">
      <c r="E18" s="154"/>
      <c r="F18" s="155"/>
      <c r="G18" s="155"/>
      <c r="H18" s="155"/>
      <c r="I18" s="155"/>
      <c r="J18" s="155"/>
      <c r="K18" s="156"/>
      <c r="L18" s="157"/>
      <c r="M18" s="158"/>
      <c r="N18" s="153"/>
      <c r="O18" s="153"/>
      <c r="P18" s="168"/>
      <c r="Q18" s="229"/>
      <c r="R18" s="229"/>
    </row>
    <row r="19" spans="1:18" ht="24.95" customHeight="1" x14ac:dyDescent="0.25">
      <c r="A19" s="1" t="b">
        <v>0</v>
      </c>
      <c r="B19" s="1" t="b">
        <v>1</v>
      </c>
      <c r="E19" s="221" t="s">
        <v>190</v>
      </c>
      <c r="F19" s="222"/>
      <c r="G19" s="160" t="s">
        <v>82</v>
      </c>
      <c r="H19" s="159"/>
      <c r="I19" s="162" t="s">
        <v>83</v>
      </c>
      <c r="J19" s="159"/>
      <c r="K19" s="223" t="s">
        <v>192</v>
      </c>
      <c r="L19" s="223"/>
      <c r="M19" s="223"/>
      <c r="N19" s="223"/>
      <c r="O19" s="223"/>
      <c r="P19" s="223"/>
      <c r="Q19" s="229"/>
      <c r="R19" s="229"/>
    </row>
    <row r="20" spans="1:18" ht="9.9499999999999993" customHeight="1" x14ac:dyDescent="0.25">
      <c r="E20" s="154"/>
      <c r="F20" s="155"/>
      <c r="G20" s="155"/>
      <c r="H20" s="155"/>
      <c r="I20" s="155"/>
      <c r="J20" s="155"/>
      <c r="K20" s="156"/>
      <c r="L20" s="157"/>
      <c r="M20" s="158"/>
      <c r="N20" s="153"/>
      <c r="O20" s="153"/>
      <c r="P20" s="168"/>
      <c r="Q20" s="78"/>
      <c r="R20" s="78"/>
    </row>
    <row r="21" spans="1:18" ht="24.95" customHeight="1" x14ac:dyDescent="0.4">
      <c r="E21" s="189" t="s">
        <v>186</v>
      </c>
      <c r="F21" s="108"/>
      <c r="G21" s="108"/>
      <c r="H21" s="108"/>
      <c r="I21" s="108"/>
      <c r="J21" s="108"/>
      <c r="K21" s="109"/>
      <c r="L21" s="110"/>
      <c r="M21" s="112" t="s">
        <v>1</v>
      </c>
      <c r="N21" s="263">
        <f>SUM(N14:O17)</f>
        <v>0</v>
      </c>
      <c r="O21" s="263"/>
      <c r="P21" s="203" t="s">
        <v>96</v>
      </c>
      <c r="Q21" s="166"/>
      <c r="R21" s="166"/>
    </row>
    <row r="22" spans="1:18" ht="9.9499999999999993" customHeight="1" x14ac:dyDescent="0.25">
      <c r="E22" s="154"/>
      <c r="F22" s="155"/>
      <c r="G22" s="155"/>
      <c r="H22" s="155"/>
      <c r="I22" s="155"/>
      <c r="J22" s="155"/>
      <c r="K22" s="156"/>
      <c r="L22" s="157"/>
      <c r="M22" s="158"/>
      <c r="N22" s="153"/>
      <c r="O22" s="153"/>
      <c r="P22" s="168"/>
      <c r="Q22" s="166"/>
      <c r="R22" s="166"/>
    </row>
    <row r="23" spans="1:18" ht="24.95" customHeight="1" x14ac:dyDescent="0.4">
      <c r="E23" s="164" t="s">
        <v>194</v>
      </c>
      <c r="F23" s="116"/>
      <c r="G23" s="116"/>
      <c r="H23" s="116"/>
      <c r="I23" s="116"/>
      <c r="J23" s="116"/>
      <c r="K23" s="117" t="s">
        <v>0</v>
      </c>
      <c r="L23" s="119">
        <v>20</v>
      </c>
      <c r="M23" s="118" t="s">
        <v>1</v>
      </c>
      <c r="N23" s="264">
        <f>IF(AND(A19=TRUE,B19=FALSE),0,ROUND($N$14*(L23/100),2))</f>
        <v>0</v>
      </c>
      <c r="O23" s="264"/>
      <c r="P23" s="204" t="s">
        <v>97</v>
      </c>
      <c r="Q23" s="166"/>
      <c r="R23" s="166"/>
    </row>
    <row r="24" spans="1:18" ht="24.95" customHeight="1" x14ac:dyDescent="0.4">
      <c r="E24" s="165" t="s">
        <v>195</v>
      </c>
      <c r="F24" s="70"/>
      <c r="G24" s="70"/>
      <c r="H24" s="70"/>
      <c r="I24" s="70"/>
      <c r="J24" s="70"/>
      <c r="K24" s="75" t="s">
        <v>0</v>
      </c>
      <c r="L24" s="76">
        <v>80</v>
      </c>
      <c r="M24" s="71" t="s">
        <v>1</v>
      </c>
      <c r="N24" s="363">
        <f>IF(AND(A19=TRUE,B19=FALSE),N21,ROUND($N$14*(L24/100),2)+N16)</f>
        <v>0</v>
      </c>
      <c r="O24" s="363"/>
      <c r="P24" s="205" t="s">
        <v>98</v>
      </c>
      <c r="Q24" s="166"/>
      <c r="R24" s="166"/>
    </row>
    <row r="25" spans="1:18" ht="24.95" customHeight="1" outlineLevel="1" x14ac:dyDescent="0.25">
      <c r="E25" s="41"/>
      <c r="F25" s="41"/>
      <c r="G25" s="41"/>
      <c r="H25" s="41"/>
      <c r="I25" s="41"/>
      <c r="J25" s="41"/>
      <c r="K25" s="41"/>
      <c r="L25" s="41"/>
      <c r="M25" s="41"/>
      <c r="N25" s="41"/>
      <c r="O25" s="41"/>
      <c r="P25" s="41"/>
      <c r="Q25" s="41"/>
      <c r="R25" s="41"/>
    </row>
    <row r="26" spans="1:18" ht="24.95" customHeight="1" outlineLevel="4" x14ac:dyDescent="0.25">
      <c r="E26" s="289" t="s">
        <v>107</v>
      </c>
      <c r="F26" s="289"/>
      <c r="G26" s="289"/>
      <c r="H26" s="289"/>
      <c r="I26" s="227" t="s">
        <v>95</v>
      </c>
      <c r="J26" s="227"/>
      <c r="K26" s="227"/>
      <c r="L26" s="163"/>
      <c r="M26" s="224" t="s">
        <v>168</v>
      </c>
      <c r="N26" s="225"/>
      <c r="O26" s="225"/>
      <c r="P26" s="225"/>
      <c r="Q26" s="225"/>
      <c r="R26" s="226"/>
    </row>
    <row r="27" spans="1:18" ht="9.9499999999999993" customHeight="1" outlineLevel="4" x14ac:dyDescent="0.25">
      <c r="E27" s="41"/>
      <c r="F27" s="260"/>
      <c r="G27" s="260"/>
      <c r="H27" s="260"/>
      <c r="I27" s="260"/>
      <c r="J27" s="260"/>
      <c r="K27" s="260"/>
      <c r="L27" s="41"/>
      <c r="M27" s="318" t="s">
        <v>197</v>
      </c>
      <c r="N27" s="319"/>
      <c r="O27" s="319"/>
      <c r="P27" s="319"/>
      <c r="Q27" s="319"/>
      <c r="R27" s="320"/>
    </row>
    <row r="28" spans="1:18" ht="24.95" customHeight="1" outlineLevel="4" x14ac:dyDescent="0.25">
      <c r="E28" s="60" t="s">
        <v>28</v>
      </c>
      <c r="F28" s="46" t="s">
        <v>0</v>
      </c>
      <c r="G28" s="90"/>
      <c r="H28" s="298" t="s">
        <v>1</v>
      </c>
      <c r="I28" s="298"/>
      <c r="J28" s="298"/>
      <c r="K28" s="299"/>
      <c r="L28" s="41"/>
      <c r="M28" s="321"/>
      <c r="N28" s="322"/>
      <c r="O28" s="322"/>
      <c r="P28" s="322"/>
      <c r="Q28" s="322"/>
      <c r="R28" s="323"/>
    </row>
    <row r="29" spans="1:18" ht="24.95" customHeight="1" outlineLevel="4" x14ac:dyDescent="0.25">
      <c r="E29" s="44" t="s">
        <v>2</v>
      </c>
      <c r="F29" s="208">
        <v>70</v>
      </c>
      <c r="G29" s="91"/>
      <c r="H29" s="357">
        <f>$N$16*(-F29/100)</f>
        <v>0</v>
      </c>
      <c r="I29" s="357"/>
      <c r="J29" s="357"/>
      <c r="K29" s="358"/>
      <c r="L29" s="124"/>
      <c r="M29" s="321"/>
      <c r="N29" s="322"/>
      <c r="O29" s="322"/>
      <c r="P29" s="322"/>
      <c r="Q29" s="322"/>
      <c r="R29" s="323"/>
    </row>
    <row r="30" spans="1:18" ht="24.95" customHeight="1" outlineLevel="4" x14ac:dyDescent="0.25">
      <c r="E30" s="44" t="s">
        <v>3</v>
      </c>
      <c r="F30" s="208">
        <v>15</v>
      </c>
      <c r="G30" s="91"/>
      <c r="H30" s="357">
        <f>$N$16*(-F30/100)</f>
        <v>0</v>
      </c>
      <c r="I30" s="357"/>
      <c r="J30" s="357"/>
      <c r="K30" s="358"/>
      <c r="L30" s="124"/>
      <c r="M30" s="321"/>
      <c r="N30" s="322"/>
      <c r="O30" s="322"/>
      <c r="P30" s="322"/>
      <c r="Q30" s="322"/>
      <c r="R30" s="323"/>
    </row>
    <row r="31" spans="1:18" ht="24.95" customHeight="1" outlineLevel="4" thickBot="1" x14ac:dyDescent="0.3">
      <c r="E31" s="44" t="s">
        <v>4</v>
      </c>
      <c r="F31" s="209">
        <v>15</v>
      </c>
      <c r="G31" s="194"/>
      <c r="H31" s="357">
        <f>$N$16*(-F31/100)</f>
        <v>0</v>
      </c>
      <c r="I31" s="357"/>
      <c r="J31" s="357"/>
      <c r="K31" s="358"/>
      <c r="L31" s="124"/>
      <c r="M31" s="321"/>
      <c r="N31" s="322"/>
      <c r="O31" s="322"/>
      <c r="P31" s="322"/>
      <c r="Q31" s="322"/>
      <c r="R31" s="323"/>
    </row>
    <row r="32" spans="1:18" ht="24.95" customHeight="1" outlineLevel="4" thickTop="1" x14ac:dyDescent="0.25">
      <c r="E32" s="48" t="s">
        <v>16</v>
      </c>
      <c r="F32" s="49">
        <f>SUM(F29:F31)</f>
        <v>100</v>
      </c>
      <c r="G32" s="92"/>
      <c r="H32" s="359">
        <f>SUM(H29:K31)</f>
        <v>0</v>
      </c>
      <c r="I32" s="359"/>
      <c r="J32" s="359"/>
      <c r="K32" s="360"/>
      <c r="L32" s="124"/>
      <c r="M32" s="324"/>
      <c r="N32" s="325"/>
      <c r="O32" s="325"/>
      <c r="P32" s="325"/>
      <c r="Q32" s="325"/>
      <c r="R32" s="326"/>
    </row>
    <row r="33" spans="1:18" ht="20.100000000000001" customHeight="1" x14ac:dyDescent="0.25">
      <c r="E33" s="41"/>
      <c r="F33" s="41"/>
      <c r="G33" s="41"/>
      <c r="H33" s="41"/>
      <c r="I33" s="41"/>
      <c r="J33" s="41"/>
      <c r="K33" s="41"/>
      <c r="L33" s="41"/>
      <c r="M33" s="41"/>
      <c r="N33" s="41"/>
      <c r="O33" s="41"/>
      <c r="P33" s="41"/>
      <c r="Q33" s="41"/>
      <c r="R33" s="41"/>
    </row>
    <row r="34" spans="1:18" ht="24.95" customHeight="1" x14ac:dyDescent="0.25">
      <c r="E34" s="267" t="s">
        <v>169</v>
      </c>
      <c r="F34" s="267"/>
      <c r="G34" s="267"/>
      <c r="H34" s="265" t="s">
        <v>99</v>
      </c>
      <c r="I34" s="265"/>
      <c r="J34" s="266"/>
      <c r="K34" s="170" t="s">
        <v>0</v>
      </c>
      <c r="L34" s="331" t="s">
        <v>1</v>
      </c>
      <c r="M34" s="332"/>
      <c r="N34" s="123"/>
      <c r="O34" s="315" t="s">
        <v>177</v>
      </c>
      <c r="P34" s="316"/>
      <c r="Q34" s="316"/>
      <c r="R34" s="317"/>
    </row>
    <row r="35" spans="1:18" ht="24.95" customHeight="1" x14ac:dyDescent="0.25">
      <c r="A35" s="1" t="b">
        <f>+'affidamenti EXT_36-23'!C2</f>
        <v>0</v>
      </c>
      <c r="B35" s="1" t="b">
        <f>+'affidamenti EXT_36-23'!D2</f>
        <v>1</v>
      </c>
      <c r="C35" s="98"/>
      <c r="D35" s="98"/>
      <c r="E35" s="255" t="s">
        <v>132</v>
      </c>
      <c r="F35" s="255"/>
      <c r="G35" s="111" t="s">
        <v>82</v>
      </c>
      <c r="H35" s="64"/>
      <c r="I35" s="111" t="s">
        <v>83</v>
      </c>
      <c r="J35" s="64"/>
      <c r="K35" s="177">
        <f>IF(AND('affidamenti EXT_36-23'!C2=TRUE,'affidamenti EXT_36-23'!D2=FALSE),'affidamenti EXT_36-23'!E2,IF('affidamenti EXT_36-23'!D2=TRUE,0,0))</f>
        <v>0</v>
      </c>
      <c r="L35" s="268">
        <f t="shared" ref="L35:L56" si="0">ROUND($N$24*(K35/100),2)</f>
        <v>0</v>
      </c>
      <c r="M35" s="269"/>
      <c r="N35" s="124"/>
      <c r="O35" s="244" t="s">
        <v>198</v>
      </c>
      <c r="P35" s="245"/>
      <c r="Q35" s="245"/>
      <c r="R35" s="246"/>
    </row>
    <row r="36" spans="1:18" ht="24.95" customHeight="1" x14ac:dyDescent="0.25">
      <c r="A36" s="1" t="b">
        <f>+'affidamenti EXT_36-23'!C3</f>
        <v>0</v>
      </c>
      <c r="B36" s="1" t="b">
        <f>+'affidamenti EXT_36-23'!D3</f>
        <v>1</v>
      </c>
      <c r="C36" s="98"/>
      <c r="D36" s="98"/>
      <c r="E36" s="255" t="s">
        <v>133</v>
      </c>
      <c r="F36" s="255"/>
      <c r="G36" s="111" t="s">
        <v>82</v>
      </c>
      <c r="H36" s="64"/>
      <c r="I36" s="111" t="s">
        <v>83</v>
      </c>
      <c r="J36" s="64"/>
      <c r="K36" s="177">
        <f>IF(AND('affidamenti EXT_36-23'!C3=TRUE,'affidamenti EXT_36-23'!D3=FALSE),'affidamenti EXT_36-23'!E3,IF('affidamenti EXT_36-23'!D3=TRUE,0,0))</f>
        <v>0</v>
      </c>
      <c r="L36" s="268">
        <f t="shared" si="0"/>
        <v>0</v>
      </c>
      <c r="M36" s="269"/>
      <c r="N36" s="124"/>
      <c r="O36" s="247"/>
      <c r="P36" s="248"/>
      <c r="Q36" s="248"/>
      <c r="R36" s="249"/>
    </row>
    <row r="37" spans="1:18" ht="24.95" customHeight="1" x14ac:dyDescent="0.25">
      <c r="A37" s="1" t="b">
        <f>+'affidamenti EXT_36-23'!C4</f>
        <v>0</v>
      </c>
      <c r="B37" s="1" t="b">
        <f>+'affidamenti EXT_36-23'!D4</f>
        <v>1</v>
      </c>
      <c r="C37" s="98"/>
      <c r="D37" s="98"/>
      <c r="E37" s="256" t="s">
        <v>134</v>
      </c>
      <c r="F37" s="256"/>
      <c r="G37" s="111" t="s">
        <v>82</v>
      </c>
      <c r="H37" s="64"/>
      <c r="I37" s="111" t="s">
        <v>83</v>
      </c>
      <c r="J37" s="64"/>
      <c r="K37" s="177">
        <f>IF(AND('affidamenti EXT_36-23'!C4=TRUE,'affidamenti EXT_36-23'!D4=FALSE),'affidamenti EXT_36-23'!E4,IF('affidamenti EXT_36-23'!D4=TRUE,0,0))</f>
        <v>0</v>
      </c>
      <c r="L37" s="268">
        <f t="shared" si="0"/>
        <v>0</v>
      </c>
      <c r="M37" s="269"/>
      <c r="N37" s="124"/>
      <c r="O37" s="247"/>
      <c r="P37" s="248"/>
      <c r="Q37" s="248"/>
      <c r="R37" s="249"/>
    </row>
    <row r="38" spans="1:18" ht="24.95" customHeight="1" x14ac:dyDescent="0.25">
      <c r="A38" s="1" t="b">
        <f>+'affidamenti EXT_36-23'!C5</f>
        <v>0</v>
      </c>
      <c r="B38" s="1" t="b">
        <f>+'affidamenti EXT_36-23'!D5</f>
        <v>1</v>
      </c>
      <c r="C38" s="98"/>
      <c r="D38" s="98"/>
      <c r="E38" s="256" t="s">
        <v>135</v>
      </c>
      <c r="F38" s="256"/>
      <c r="G38" s="111" t="s">
        <v>82</v>
      </c>
      <c r="H38" s="64"/>
      <c r="I38" s="111" t="s">
        <v>83</v>
      </c>
      <c r="J38" s="64"/>
      <c r="K38" s="177">
        <f>IF(AND('affidamenti EXT_36-23'!C5=TRUE,'affidamenti EXT_36-23'!D5=FALSE),'affidamenti EXT_36-23'!E5,IF('affidamenti EXT_36-23'!D5=TRUE,0,0))</f>
        <v>0</v>
      </c>
      <c r="L38" s="268">
        <f t="shared" si="0"/>
        <v>0</v>
      </c>
      <c r="M38" s="269"/>
      <c r="N38" s="124"/>
      <c r="O38" s="247"/>
      <c r="P38" s="248"/>
      <c r="Q38" s="248"/>
      <c r="R38" s="249"/>
    </row>
    <row r="39" spans="1:18" ht="24.95" customHeight="1" x14ac:dyDescent="0.25">
      <c r="A39" s="1" t="b">
        <f>+'affidamenti EXT_36-23'!C6</f>
        <v>0</v>
      </c>
      <c r="B39" s="1" t="b">
        <f>+'affidamenti EXT_36-23'!D6</f>
        <v>1</v>
      </c>
      <c r="C39" s="98"/>
      <c r="D39" s="98"/>
      <c r="E39" s="256" t="s">
        <v>136</v>
      </c>
      <c r="F39" s="256"/>
      <c r="G39" s="111" t="s">
        <v>82</v>
      </c>
      <c r="H39" s="64"/>
      <c r="I39" s="111" t="s">
        <v>83</v>
      </c>
      <c r="J39" s="64"/>
      <c r="K39" s="177">
        <f>IF(AND('affidamenti EXT_36-23'!C6=TRUE,'affidamenti EXT_36-23'!D6=FALSE),'affidamenti EXT_36-23'!E6,IF('affidamenti EXT_36-23'!D6=TRUE,0,0))</f>
        <v>0</v>
      </c>
      <c r="L39" s="268">
        <f t="shared" si="0"/>
        <v>0</v>
      </c>
      <c r="M39" s="269"/>
      <c r="N39" s="124"/>
      <c r="O39" s="250"/>
      <c r="P39" s="251"/>
      <c r="Q39" s="251"/>
      <c r="R39" s="252"/>
    </row>
    <row r="40" spans="1:18" ht="24.95" customHeight="1" x14ac:dyDescent="0.25">
      <c r="A40" s="1" t="b">
        <f>+'affidamenti EXT_36-23'!C7</f>
        <v>0</v>
      </c>
      <c r="B40" s="1" t="b">
        <f>+'affidamenti EXT_36-23'!D7</f>
        <v>1</v>
      </c>
      <c r="C40" s="98"/>
      <c r="D40" s="98"/>
      <c r="E40" s="255" t="s">
        <v>137</v>
      </c>
      <c r="F40" s="255"/>
      <c r="G40" s="111" t="s">
        <v>82</v>
      </c>
      <c r="H40" s="64"/>
      <c r="I40" s="111" t="s">
        <v>83</v>
      </c>
      <c r="J40" s="64"/>
      <c r="K40" s="177">
        <f>IF(AND('affidamenti EXT_36-23'!C7=TRUE,'affidamenti EXT_36-23'!D7=FALSE),'affidamenti EXT_36-23'!E7,IF('affidamenti EXT_36-23'!D7=TRUE,0,0))</f>
        <v>0</v>
      </c>
      <c r="L40" s="268">
        <f t="shared" si="0"/>
        <v>0</v>
      </c>
      <c r="M40" s="269"/>
      <c r="N40" s="124"/>
      <c r="O40" s="127"/>
      <c r="P40" s="127"/>
      <c r="Q40" s="127"/>
      <c r="R40" s="127"/>
    </row>
    <row r="41" spans="1:18" ht="24.95" customHeight="1" x14ac:dyDescent="0.25">
      <c r="A41" s="1" t="b">
        <f>+'affidamenti EXT_36-23'!C8</f>
        <v>0</v>
      </c>
      <c r="B41" s="1" t="b">
        <f>+'affidamenti EXT_36-23'!D8</f>
        <v>1</v>
      </c>
      <c r="C41" s="98"/>
      <c r="D41" s="98"/>
      <c r="E41" s="256" t="s">
        <v>138</v>
      </c>
      <c r="F41" s="256"/>
      <c r="G41" s="111" t="s">
        <v>82</v>
      </c>
      <c r="H41" s="64"/>
      <c r="I41" s="111" t="s">
        <v>83</v>
      </c>
      <c r="J41" s="64"/>
      <c r="K41" s="177">
        <f>IF(AND('affidamenti EXT_36-23'!C8=TRUE,'affidamenti EXT_36-23'!D8=FALSE),'affidamenti EXT_36-23'!E8,IF('affidamenti EXT_36-23'!D8=TRUE,0,0))</f>
        <v>0</v>
      </c>
      <c r="L41" s="268">
        <f t="shared" si="0"/>
        <v>0</v>
      </c>
      <c r="M41" s="269"/>
      <c r="N41" s="124"/>
      <c r="O41" s="122"/>
      <c r="P41" s="122"/>
      <c r="Q41" s="122"/>
      <c r="R41" s="122"/>
    </row>
    <row r="42" spans="1:18" ht="24.95" customHeight="1" x14ac:dyDescent="0.25">
      <c r="A42" s="1" t="b">
        <f>+'affidamenti EXT_36-23'!C9</f>
        <v>0</v>
      </c>
      <c r="B42" s="1" t="b">
        <f>+'affidamenti EXT_36-23'!D9</f>
        <v>1</v>
      </c>
      <c r="C42" s="98"/>
      <c r="D42" s="98"/>
      <c r="E42" s="255" t="s">
        <v>139</v>
      </c>
      <c r="F42" s="255"/>
      <c r="G42" s="111" t="s">
        <v>82</v>
      </c>
      <c r="H42" s="64"/>
      <c r="I42" s="111" t="s">
        <v>83</v>
      </c>
      <c r="J42" s="64"/>
      <c r="K42" s="177">
        <f>IF(AND('affidamenti EXT_36-23'!C9=TRUE,'affidamenti EXT_36-23'!D9=FALSE),'affidamenti EXT_36-23'!E9,IF('affidamenti EXT_36-23'!D9=TRUE,0,0))</f>
        <v>0</v>
      </c>
      <c r="L42" s="268">
        <f t="shared" si="0"/>
        <v>0</v>
      </c>
      <c r="M42" s="269"/>
      <c r="N42" s="124"/>
      <c r="O42" s="122"/>
      <c r="P42" s="122"/>
      <c r="Q42" s="122"/>
      <c r="R42" s="122"/>
    </row>
    <row r="43" spans="1:18" ht="24.95" customHeight="1" x14ac:dyDescent="0.25">
      <c r="A43" s="1" t="b">
        <f>+'affidamenti EXT_36-23'!C10</f>
        <v>0</v>
      </c>
      <c r="B43" s="1" t="b">
        <f>+'affidamenti EXT_36-23'!D10</f>
        <v>1</v>
      </c>
      <c r="C43" s="98"/>
      <c r="D43" s="98"/>
      <c r="E43" s="255" t="s">
        <v>140</v>
      </c>
      <c r="F43" s="255"/>
      <c r="G43" s="111" t="s">
        <v>82</v>
      </c>
      <c r="H43" s="64"/>
      <c r="I43" s="111" t="s">
        <v>83</v>
      </c>
      <c r="J43" s="64"/>
      <c r="K43" s="177">
        <f>IF(AND('affidamenti EXT_36-23'!C10=TRUE,'affidamenti EXT_36-23'!D10=FALSE),'affidamenti EXT_36-23'!E10,IF('affidamenti EXT_36-23'!D10=TRUE,0,0))</f>
        <v>0</v>
      </c>
      <c r="L43" s="268">
        <f t="shared" si="0"/>
        <v>0</v>
      </c>
      <c r="M43" s="269"/>
      <c r="N43" s="124"/>
      <c r="O43" s="122"/>
      <c r="P43" s="122"/>
      <c r="Q43" s="122"/>
      <c r="R43" s="122"/>
    </row>
    <row r="44" spans="1:18" ht="24.95" customHeight="1" x14ac:dyDescent="0.25">
      <c r="A44" s="1" t="b">
        <f>+'affidamenti EXT_36-23'!C11</f>
        <v>0</v>
      </c>
      <c r="B44" s="1" t="b">
        <f>+'affidamenti EXT_36-23'!D11</f>
        <v>1</v>
      </c>
      <c r="C44" s="98"/>
      <c r="D44" s="98"/>
      <c r="E44" s="255" t="s">
        <v>141</v>
      </c>
      <c r="F44" s="255"/>
      <c r="G44" s="111" t="s">
        <v>82</v>
      </c>
      <c r="H44" s="64"/>
      <c r="I44" s="111" t="s">
        <v>83</v>
      </c>
      <c r="J44" s="64"/>
      <c r="K44" s="177">
        <f>IF(AND('affidamenti EXT_36-23'!C11=TRUE,'affidamenti EXT_36-23'!D11=FALSE),'affidamenti EXT_36-23'!E11,IF('affidamenti EXT_36-23'!D11=TRUE,0,0))</f>
        <v>0</v>
      </c>
      <c r="L44" s="268">
        <f t="shared" si="0"/>
        <v>0</v>
      </c>
      <c r="M44" s="269"/>
      <c r="N44" s="124"/>
      <c r="O44" s="122"/>
      <c r="P44" s="122"/>
      <c r="Q44" s="122"/>
      <c r="R44" s="122"/>
    </row>
    <row r="45" spans="1:18" ht="24.95" customHeight="1" x14ac:dyDescent="0.25">
      <c r="A45" s="1" t="b">
        <f>+'affidamenti EXT_36-23'!C12</f>
        <v>0</v>
      </c>
      <c r="B45" s="1" t="b">
        <f>+'affidamenti EXT_36-23'!D12</f>
        <v>1</v>
      </c>
      <c r="C45" s="98"/>
      <c r="D45" s="98"/>
      <c r="E45" s="255" t="s">
        <v>142</v>
      </c>
      <c r="F45" s="255"/>
      <c r="G45" s="111" t="s">
        <v>82</v>
      </c>
      <c r="H45" s="64"/>
      <c r="I45" s="111" t="s">
        <v>83</v>
      </c>
      <c r="J45" s="64"/>
      <c r="K45" s="177">
        <f>IF(AND('affidamenti EXT_36-23'!C12=TRUE,'affidamenti EXT_36-23'!D12=FALSE),'affidamenti EXT_36-23'!E12,IF('affidamenti EXT_36-23'!D12=TRUE,0,0))</f>
        <v>0</v>
      </c>
      <c r="L45" s="268">
        <f t="shared" si="0"/>
        <v>0</v>
      </c>
      <c r="M45" s="269"/>
      <c r="N45" s="124"/>
      <c r="O45" s="122"/>
      <c r="P45" s="122"/>
      <c r="Q45" s="122"/>
      <c r="R45" s="122"/>
    </row>
    <row r="46" spans="1:18" ht="24.95" customHeight="1" x14ac:dyDescent="0.25">
      <c r="A46" s="1" t="b">
        <f>+'affidamenti EXT_36-23'!C13</f>
        <v>0</v>
      </c>
      <c r="B46" s="1" t="b">
        <f>+'affidamenti EXT_36-23'!D13</f>
        <v>1</v>
      </c>
      <c r="C46" s="98"/>
      <c r="D46" s="98"/>
      <c r="E46" s="257" t="s">
        <v>143</v>
      </c>
      <c r="F46" s="257"/>
      <c r="G46" s="111" t="s">
        <v>82</v>
      </c>
      <c r="H46" s="64"/>
      <c r="I46" s="111" t="s">
        <v>83</v>
      </c>
      <c r="J46" s="64"/>
      <c r="K46" s="177">
        <f>IF(AND('affidamenti EXT_36-23'!C13=TRUE,'affidamenti EXT_36-23'!D13=FALSE),'affidamenti EXT_36-23'!E13,IF('affidamenti EXT_36-23'!D13=TRUE,0,0))</f>
        <v>0</v>
      </c>
      <c r="L46" s="268">
        <f t="shared" si="0"/>
        <v>0</v>
      </c>
      <c r="M46" s="269"/>
      <c r="N46" s="124"/>
      <c r="O46" s="122"/>
      <c r="P46" s="122"/>
      <c r="Q46" s="122"/>
      <c r="R46" s="122"/>
    </row>
    <row r="47" spans="1:18" ht="24.95" customHeight="1" x14ac:dyDescent="0.25">
      <c r="A47" s="1" t="b">
        <f>+'affidamenti EXT_36-23'!C14</f>
        <v>0</v>
      </c>
      <c r="B47" s="1" t="b">
        <f>+'affidamenti EXT_36-23'!D14</f>
        <v>1</v>
      </c>
      <c r="C47" s="98"/>
      <c r="D47" s="98"/>
      <c r="E47" s="256" t="s">
        <v>144</v>
      </c>
      <c r="F47" s="256"/>
      <c r="G47" s="111" t="s">
        <v>82</v>
      </c>
      <c r="H47" s="64"/>
      <c r="I47" s="111" t="s">
        <v>83</v>
      </c>
      <c r="J47" s="64"/>
      <c r="K47" s="177">
        <f>IF(AND('affidamenti EXT_36-23'!C14=TRUE,'affidamenti EXT_36-23'!D14=FALSE),'affidamenti EXT_36-23'!E14,IF('affidamenti EXT_36-23'!D14=TRUE,0,0))</f>
        <v>0</v>
      </c>
      <c r="L47" s="268">
        <f t="shared" si="0"/>
        <v>0</v>
      </c>
      <c r="M47" s="269"/>
      <c r="N47" s="124"/>
      <c r="O47" s="122"/>
      <c r="P47" s="122"/>
      <c r="Q47" s="122"/>
      <c r="R47" s="122"/>
    </row>
    <row r="48" spans="1:18" ht="24.95" customHeight="1" x14ac:dyDescent="0.25">
      <c r="A48" s="1" t="b">
        <f>+'affidamenti EXT_36-23'!C15</f>
        <v>0</v>
      </c>
      <c r="B48" s="1" t="b">
        <f>+'affidamenti EXT_36-23'!D15</f>
        <v>1</v>
      </c>
      <c r="C48" s="98"/>
      <c r="D48" s="98"/>
      <c r="E48" s="255" t="s">
        <v>145</v>
      </c>
      <c r="F48" s="255"/>
      <c r="G48" s="111" t="s">
        <v>82</v>
      </c>
      <c r="H48" s="64"/>
      <c r="I48" s="111" t="s">
        <v>83</v>
      </c>
      <c r="J48" s="64"/>
      <c r="K48" s="177">
        <f>IF(AND('affidamenti EXT_36-23'!C15=TRUE,'affidamenti EXT_36-23'!D15=FALSE),'affidamenti EXT_36-23'!E15,IF('affidamenti EXT_36-23'!D15=TRUE,0,0))</f>
        <v>0</v>
      </c>
      <c r="L48" s="268">
        <f t="shared" si="0"/>
        <v>0</v>
      </c>
      <c r="M48" s="269"/>
      <c r="N48" s="124"/>
      <c r="O48" s="122"/>
      <c r="P48" s="122"/>
      <c r="Q48" s="122"/>
      <c r="R48" s="122"/>
    </row>
    <row r="49" spans="1:18" ht="24.95" customHeight="1" x14ac:dyDescent="0.25">
      <c r="A49" s="1" t="b">
        <f>+'affidamenti EXT_36-23'!I2</f>
        <v>0</v>
      </c>
      <c r="B49" s="1" t="b">
        <f>+'affidamenti EXT_36-23'!J2</f>
        <v>1</v>
      </c>
      <c r="E49" s="255" t="s">
        <v>132</v>
      </c>
      <c r="F49" s="255"/>
      <c r="G49" s="111" t="s">
        <v>82</v>
      </c>
      <c r="H49" s="64"/>
      <c r="I49" s="111" t="s">
        <v>83</v>
      </c>
      <c r="J49" s="64"/>
      <c r="K49" s="177">
        <f>IF(AND('affidamenti EXT_36-23'!I2=TRUE,'affidamenti EXT_36-23'!J2=FALSE),'affidamenti EXT_36-23'!K2,IF('affidamenti EXT_36-23'!J2=TRUE,0,0))</f>
        <v>0</v>
      </c>
      <c r="L49" s="268">
        <f t="shared" si="0"/>
        <v>0</v>
      </c>
      <c r="M49" s="269"/>
      <c r="N49" s="124"/>
      <c r="O49" s="122"/>
      <c r="P49" s="122"/>
      <c r="Q49" s="122"/>
      <c r="R49" s="122"/>
    </row>
    <row r="50" spans="1:18" ht="24.95" customHeight="1" x14ac:dyDescent="0.25">
      <c r="A50" s="1" t="b">
        <f>+'affidamenti EXT_36-23'!I3</f>
        <v>0</v>
      </c>
      <c r="B50" s="1" t="b">
        <f>+'affidamenti EXT_36-23'!J3</f>
        <v>1</v>
      </c>
      <c r="E50" s="255" t="s">
        <v>133</v>
      </c>
      <c r="F50" s="255"/>
      <c r="G50" s="111" t="s">
        <v>82</v>
      </c>
      <c r="H50" s="64"/>
      <c r="I50" s="111" t="s">
        <v>83</v>
      </c>
      <c r="J50" s="64"/>
      <c r="K50" s="177">
        <f>IF(AND('affidamenti EXT_36-23'!I3=TRUE,'affidamenti EXT_36-23'!J3=FALSE),'affidamenti EXT_36-23'!K3,IF('affidamenti EXT_36-23'!J3=TRUE,0,0))</f>
        <v>0</v>
      </c>
      <c r="L50" s="268">
        <f t="shared" si="0"/>
        <v>0</v>
      </c>
      <c r="M50" s="269"/>
      <c r="N50" s="124"/>
      <c r="O50" s="122"/>
      <c r="P50" s="122"/>
      <c r="Q50" s="122"/>
      <c r="R50" s="122"/>
    </row>
    <row r="51" spans="1:18" ht="24.95" customHeight="1" x14ac:dyDescent="0.25">
      <c r="A51" s="1" t="b">
        <f>+'affidamenti EXT_36-23'!I4</f>
        <v>0</v>
      </c>
      <c r="B51" s="1" t="b">
        <f>+'affidamenti EXT_36-23'!J4</f>
        <v>1</v>
      </c>
      <c r="E51" s="256" t="s">
        <v>134</v>
      </c>
      <c r="F51" s="256"/>
      <c r="G51" s="111" t="s">
        <v>82</v>
      </c>
      <c r="H51" s="64"/>
      <c r="I51" s="111" t="s">
        <v>83</v>
      </c>
      <c r="J51" s="64"/>
      <c r="K51" s="177">
        <f>IF(AND('affidamenti EXT_36-23'!I4=TRUE,'affidamenti EXT_36-23'!J4=FALSE),'affidamenti EXT_36-23'!K4,IF('affidamenti EXT_36-23'!J4=TRUE,0,0))</f>
        <v>0</v>
      </c>
      <c r="L51" s="268">
        <f t="shared" si="0"/>
        <v>0</v>
      </c>
      <c r="M51" s="269"/>
      <c r="N51" s="124"/>
      <c r="O51" s="122"/>
      <c r="P51" s="122"/>
      <c r="Q51" s="122"/>
      <c r="R51" s="122"/>
    </row>
    <row r="52" spans="1:18" ht="24.95" customHeight="1" x14ac:dyDescent="0.25">
      <c r="A52" s="1" t="b">
        <f>+'affidamenti EXT_36-23'!I5</f>
        <v>0</v>
      </c>
      <c r="B52" s="1" t="b">
        <f>+'affidamenti EXT_36-23'!J5</f>
        <v>1</v>
      </c>
      <c r="E52" s="255" t="s">
        <v>146</v>
      </c>
      <c r="F52" s="255"/>
      <c r="G52" s="111" t="s">
        <v>82</v>
      </c>
      <c r="H52" s="64"/>
      <c r="I52" s="111" t="s">
        <v>83</v>
      </c>
      <c r="J52" s="64"/>
      <c r="K52" s="177">
        <f>IF(AND('affidamenti EXT_36-23'!I5=TRUE,'affidamenti EXT_36-23'!J5=FALSE),'affidamenti EXT_36-23'!K5,IF('affidamenti EXT_36-23'!J5=TRUE,0,0))</f>
        <v>0</v>
      </c>
      <c r="L52" s="268">
        <f t="shared" si="0"/>
        <v>0</v>
      </c>
      <c r="M52" s="269"/>
      <c r="N52" s="124"/>
      <c r="O52" s="122"/>
      <c r="P52" s="122"/>
      <c r="Q52" s="122"/>
      <c r="R52" s="122"/>
    </row>
    <row r="53" spans="1:18" ht="24.95" customHeight="1" x14ac:dyDescent="0.25">
      <c r="A53" s="1" t="b">
        <f>+'affidamenti EXT_36-23'!I6</f>
        <v>0</v>
      </c>
      <c r="B53" s="1" t="b">
        <f>+'affidamenti EXT_36-23'!J6</f>
        <v>1</v>
      </c>
      <c r="E53" s="255" t="s">
        <v>140</v>
      </c>
      <c r="F53" s="255"/>
      <c r="G53" s="111" t="s">
        <v>82</v>
      </c>
      <c r="H53" s="64"/>
      <c r="I53" s="111" t="s">
        <v>83</v>
      </c>
      <c r="J53" s="64"/>
      <c r="K53" s="177">
        <f>IF(AND('affidamenti EXT_36-23'!I6=TRUE,'affidamenti EXT_36-23'!J6=FALSE),'affidamenti EXT_36-23'!K6,IF('affidamenti EXT_36-23'!J6=TRUE,0,0))</f>
        <v>0</v>
      </c>
      <c r="L53" s="268">
        <f t="shared" si="0"/>
        <v>0</v>
      </c>
      <c r="M53" s="269"/>
      <c r="N53" s="124"/>
      <c r="O53" s="122"/>
      <c r="P53" s="122"/>
      <c r="Q53" s="122"/>
      <c r="R53" s="122"/>
    </row>
    <row r="54" spans="1:18" ht="24.95" customHeight="1" x14ac:dyDescent="0.25">
      <c r="A54" s="1" t="b">
        <f>+'affidamenti EXT_36-23'!I7</f>
        <v>0</v>
      </c>
      <c r="B54" s="1" t="b">
        <f>+'affidamenti EXT_36-23'!J7</f>
        <v>1</v>
      </c>
      <c r="E54" s="255" t="s">
        <v>147</v>
      </c>
      <c r="F54" s="255"/>
      <c r="G54" s="111" t="s">
        <v>82</v>
      </c>
      <c r="H54" s="64"/>
      <c r="I54" s="111" t="s">
        <v>83</v>
      </c>
      <c r="J54" s="64"/>
      <c r="K54" s="177">
        <f>IF(AND('affidamenti EXT_36-23'!I7=TRUE,'affidamenti EXT_36-23'!J7=FALSE),'affidamenti EXT_36-23'!K7,IF('affidamenti EXT_36-23'!J7=TRUE,0,0))</f>
        <v>0</v>
      </c>
      <c r="L54" s="268">
        <f t="shared" si="0"/>
        <v>0</v>
      </c>
      <c r="M54" s="269"/>
      <c r="N54" s="124"/>
      <c r="O54" s="122"/>
      <c r="P54" s="122"/>
      <c r="Q54" s="122"/>
      <c r="R54" s="122"/>
    </row>
    <row r="55" spans="1:18" ht="24.95" customHeight="1" x14ac:dyDescent="0.25">
      <c r="A55" s="1" t="b">
        <f>+'affidamenti EXT_36-23'!I8</f>
        <v>0</v>
      </c>
      <c r="B55" s="1" t="b">
        <f>+'affidamenti EXT_36-23'!J8</f>
        <v>1</v>
      </c>
      <c r="E55" s="255" t="s">
        <v>148</v>
      </c>
      <c r="F55" s="255"/>
      <c r="G55" s="111" t="s">
        <v>82</v>
      </c>
      <c r="H55" s="64"/>
      <c r="I55" s="111" t="s">
        <v>83</v>
      </c>
      <c r="J55" s="64"/>
      <c r="K55" s="177">
        <f>IF(AND('affidamenti EXT_36-23'!I8=TRUE,'affidamenti EXT_36-23'!J8=FALSE),'affidamenti EXT_36-23'!K8,IF('affidamenti EXT_36-23'!J8=TRUE,0,0))</f>
        <v>0</v>
      </c>
      <c r="L55" s="268">
        <f t="shared" si="0"/>
        <v>0</v>
      </c>
      <c r="M55" s="269"/>
      <c r="N55" s="124"/>
      <c r="O55" s="122"/>
      <c r="P55" s="122"/>
      <c r="Q55" s="122"/>
      <c r="R55" s="122"/>
    </row>
    <row r="56" spans="1:18" ht="24.95" customHeight="1" thickBot="1" x14ac:dyDescent="0.3">
      <c r="A56" s="1" t="b">
        <f>+'affidamenti EXT_36-23'!I9</f>
        <v>0</v>
      </c>
      <c r="B56" s="1" t="b">
        <f>+'affidamenti EXT_36-23'!J9</f>
        <v>1</v>
      </c>
      <c r="E56" s="255" t="s">
        <v>149</v>
      </c>
      <c r="F56" s="255"/>
      <c r="G56" s="111" t="s">
        <v>82</v>
      </c>
      <c r="H56" s="64"/>
      <c r="I56" s="111" t="s">
        <v>83</v>
      </c>
      <c r="J56" s="64"/>
      <c r="K56" s="178">
        <f>IF(AND('affidamenti EXT_36-23'!I9=TRUE,'affidamenti EXT_36-23'!J9=FALSE),'affidamenti EXT_36-23'!K9,IF('affidamenti EXT_36-23'!J9=TRUE,0,0))</f>
        <v>0</v>
      </c>
      <c r="L56" s="268">
        <f t="shared" si="0"/>
        <v>0</v>
      </c>
      <c r="M56" s="269"/>
      <c r="N56" s="124"/>
      <c r="O56" s="122"/>
      <c r="P56" s="122"/>
      <c r="Q56" s="122"/>
      <c r="R56" s="122"/>
    </row>
    <row r="57" spans="1:18" ht="20.100000000000001" customHeight="1" thickTop="1" x14ac:dyDescent="0.25">
      <c r="E57" s="48"/>
      <c r="F57" s="41"/>
      <c r="G57" s="41"/>
      <c r="H57" s="41"/>
      <c r="I57" s="258" t="s">
        <v>16</v>
      </c>
      <c r="J57" s="259"/>
      <c r="K57" s="179">
        <f>SUM(K35:K56)</f>
        <v>0</v>
      </c>
      <c r="L57" s="345">
        <f>SUM(L35:M56)</f>
        <v>0</v>
      </c>
      <c r="M57" s="346"/>
      <c r="N57" s="124"/>
      <c r="O57" s="122"/>
      <c r="P57" s="122"/>
      <c r="Q57" s="122"/>
      <c r="R57" s="122"/>
    </row>
    <row r="58" spans="1:18" ht="24.95" customHeight="1" x14ac:dyDescent="0.25">
      <c r="E58" s="48"/>
      <c r="F58" s="41"/>
      <c r="G58" s="41"/>
      <c r="H58" s="41"/>
      <c r="I58" s="41"/>
      <c r="J58" s="41"/>
      <c r="K58" s="48"/>
      <c r="L58" s="50"/>
      <c r="M58" s="50"/>
      <c r="N58" s="41"/>
      <c r="O58" s="41"/>
      <c r="P58" s="47"/>
      <c r="Q58" s="41"/>
      <c r="R58" s="41"/>
    </row>
    <row r="59" spans="1:18" ht="24.95" customHeight="1" x14ac:dyDescent="0.25">
      <c r="E59" s="51"/>
      <c r="F59" s="52"/>
      <c r="G59" s="52"/>
      <c r="H59" s="65"/>
      <c r="I59" s="65"/>
      <c r="J59" s="65"/>
      <c r="K59" s="66"/>
      <c r="L59" s="62"/>
      <c r="M59" s="53"/>
      <c r="N59" s="66"/>
      <c r="O59" s="54"/>
      <c r="P59" s="54"/>
      <c r="Q59" s="55"/>
      <c r="R59" s="56"/>
    </row>
    <row r="60" spans="1:18" ht="21.95" customHeight="1" x14ac:dyDescent="0.25">
      <c r="B60" s="32"/>
      <c r="E60" s="270" t="s">
        <v>110</v>
      </c>
      <c r="F60" s="306" t="s">
        <v>94</v>
      </c>
      <c r="G60" s="307"/>
      <c r="H60" s="307"/>
      <c r="I60" s="307"/>
      <c r="J60" s="308"/>
      <c r="K60" s="353" t="s">
        <v>111</v>
      </c>
      <c r="L60" s="354"/>
      <c r="M60" s="273" t="s">
        <v>97</v>
      </c>
      <c r="N60" s="300" t="s">
        <v>126</v>
      </c>
      <c r="O60" s="301"/>
      <c r="P60" s="304" t="s">
        <v>98</v>
      </c>
      <c r="Q60" s="361" t="s">
        <v>108</v>
      </c>
      <c r="R60" s="351" t="s">
        <v>95</v>
      </c>
    </row>
    <row r="61" spans="1:18" ht="17.100000000000001" customHeight="1" x14ac:dyDescent="0.25">
      <c r="E61" s="271"/>
      <c r="F61" s="309"/>
      <c r="G61" s="310"/>
      <c r="H61" s="310"/>
      <c r="I61" s="310"/>
      <c r="J61" s="311"/>
      <c r="K61" s="355"/>
      <c r="L61" s="356"/>
      <c r="M61" s="274"/>
      <c r="N61" s="302"/>
      <c r="O61" s="303"/>
      <c r="P61" s="305"/>
      <c r="Q61" s="362"/>
      <c r="R61" s="352"/>
    </row>
    <row r="62" spans="1:18" ht="17.100000000000001" customHeight="1" x14ac:dyDescent="0.25">
      <c r="E62" s="271"/>
      <c r="F62" s="309"/>
      <c r="G62" s="310"/>
      <c r="H62" s="310"/>
      <c r="I62" s="310"/>
      <c r="J62" s="311"/>
      <c r="K62" s="355"/>
      <c r="L62" s="356"/>
      <c r="M62" s="274"/>
      <c r="N62" s="302"/>
      <c r="O62" s="303"/>
      <c r="P62" s="305"/>
      <c r="Q62" s="362"/>
      <c r="R62" s="352"/>
    </row>
    <row r="63" spans="1:18" ht="20.100000000000001" customHeight="1" x14ac:dyDescent="0.25">
      <c r="E63" s="271"/>
      <c r="F63" s="312"/>
      <c r="G63" s="313"/>
      <c r="H63" s="313"/>
      <c r="I63" s="313"/>
      <c r="J63" s="314"/>
      <c r="K63" s="275" t="s">
        <v>170</v>
      </c>
      <c r="L63" s="276"/>
      <c r="M63" s="277"/>
      <c r="N63" s="349" t="s">
        <v>173</v>
      </c>
      <c r="O63" s="350"/>
      <c r="P63" s="350"/>
      <c r="Q63" s="347" t="str">
        <f>CONCATENATE("= ( C ) * ",IF(L16&gt;0,L16,"__")," %")</f>
        <v>= ( C ) * __ %</v>
      </c>
      <c r="R63" s="348"/>
    </row>
    <row r="64" spans="1:18" ht="20.100000000000001" customHeight="1" x14ac:dyDescent="0.25">
      <c r="E64" s="271"/>
      <c r="F64" s="333">
        <f>+N14</f>
        <v>0</v>
      </c>
      <c r="G64" s="334"/>
      <c r="H64" s="334"/>
      <c r="I64" s="334"/>
      <c r="J64" s="335"/>
      <c r="K64" s="198" t="s">
        <v>0</v>
      </c>
      <c r="L64" s="278">
        <f>+N23+L57</f>
        <v>0</v>
      </c>
      <c r="M64" s="279"/>
      <c r="N64" s="67" t="s">
        <v>0</v>
      </c>
      <c r="O64" s="341">
        <f>F64-L64-R64</f>
        <v>0</v>
      </c>
      <c r="P64" s="342"/>
      <c r="Q64" s="120" t="s">
        <v>0</v>
      </c>
      <c r="R64" s="329">
        <f>-N16</f>
        <v>0</v>
      </c>
    </row>
    <row r="65" spans="1:20" ht="20.100000000000001" customHeight="1" x14ac:dyDescent="0.25">
      <c r="E65" s="272"/>
      <c r="F65" s="336"/>
      <c r="G65" s="337"/>
      <c r="H65" s="337"/>
      <c r="I65" s="337"/>
      <c r="J65" s="338"/>
      <c r="K65" s="199">
        <f>IFERROR(ROUND((L64/F64*100),2),0)</f>
        <v>0</v>
      </c>
      <c r="L65" s="280"/>
      <c r="M65" s="281"/>
      <c r="N65" s="68">
        <f>IFERROR(ROUND((O64/F64*100),2),0)</f>
        <v>0</v>
      </c>
      <c r="O65" s="343"/>
      <c r="P65" s="344"/>
      <c r="Q65" s="121">
        <f>IFERROR(ROUND((R64/F64*100),2),0)</f>
        <v>0</v>
      </c>
      <c r="R65" s="330"/>
      <c r="T65" s="32"/>
    </row>
    <row r="66" spans="1:20" ht="24.95" customHeight="1" x14ac:dyDescent="0.25">
      <c r="E66" s="51"/>
      <c r="F66" s="52"/>
      <c r="G66" s="52"/>
      <c r="H66" s="65"/>
      <c r="I66" s="65"/>
      <c r="J66" s="65"/>
      <c r="K66" s="66"/>
      <c r="L66" s="62"/>
      <c r="M66" s="53"/>
      <c r="N66" s="66"/>
      <c r="O66" s="54"/>
      <c r="P66" s="54"/>
      <c r="Q66" s="55"/>
      <c r="R66" s="56"/>
    </row>
    <row r="67" spans="1:20" ht="24.95" customHeight="1" x14ac:dyDescent="0.25">
      <c r="E67" s="51"/>
      <c r="F67" s="52"/>
      <c r="G67" s="52"/>
      <c r="H67" s="65"/>
      <c r="I67" s="65"/>
      <c r="J67" s="65"/>
      <c r="K67" s="66"/>
      <c r="L67" s="62"/>
      <c r="M67" s="53"/>
      <c r="N67" s="66"/>
      <c r="O67" s="54"/>
      <c r="P67" s="54"/>
      <c r="Q67" s="55"/>
      <c r="R67" s="56"/>
    </row>
    <row r="68" spans="1:20" ht="24.95" customHeight="1" x14ac:dyDescent="0.25">
      <c r="E68" s="253" t="s">
        <v>179</v>
      </c>
      <c r="F68" s="253"/>
      <c r="G68" s="253"/>
      <c r="H68" s="253"/>
      <c r="I68" s="253"/>
      <c r="J68" s="253"/>
      <c r="K68" s="253"/>
      <c r="L68" s="253"/>
      <c r="M68" s="253"/>
      <c r="N68" s="253"/>
      <c r="O68" s="253"/>
      <c r="P68" s="253"/>
      <c r="Q68" s="253"/>
      <c r="R68" s="253"/>
    </row>
    <row r="69" spans="1:20" ht="24.95" customHeight="1" x14ac:dyDescent="0.25">
      <c r="E69" s="253"/>
      <c r="F69" s="253"/>
      <c r="G69" s="253"/>
      <c r="H69" s="253"/>
      <c r="I69" s="253"/>
      <c r="J69" s="253"/>
      <c r="K69" s="253"/>
      <c r="L69" s="253"/>
      <c r="M69" s="253"/>
      <c r="N69" s="253"/>
      <c r="O69" s="253"/>
      <c r="P69" s="253"/>
      <c r="Q69" s="253"/>
      <c r="R69" s="253"/>
    </row>
    <row r="70" spans="1:20" ht="24.95" customHeight="1" x14ac:dyDescent="0.25">
      <c r="E70" s="237" t="str" cm="1">
        <f t="array" ref="E70">IF(AND(LEN(O74:Q95)&lt;=8,LEN(R74:R95)&lt;=5),"Gruppo di lavoro da costituire",CONCATENATE("( Unità di personale coinvolte nel Gruppo di lavoro, n. ",SUM(IF(LEN(O74:Q95)&gt;8,1/COUNTIF(O74:Q95,O74:Q95)))," - Servizi coinvolti, n. ",SUM(IF(LEN(R74:R95)&gt;5,1/COUNTIF(R74:R95,R74:R95)))," )"))</f>
        <v>Gruppo di lavoro da costituire</v>
      </c>
      <c r="F70" s="237"/>
      <c r="G70" s="237"/>
      <c r="H70" s="237"/>
      <c r="I70" s="237"/>
      <c r="J70" s="237"/>
      <c r="K70" s="237"/>
      <c r="L70" s="237"/>
      <c r="M70" s="237"/>
      <c r="N70" s="237"/>
      <c r="O70" s="237"/>
      <c r="P70" s="237"/>
      <c r="Q70" s="237"/>
      <c r="R70" s="237"/>
    </row>
    <row r="71" spans="1:20" ht="20.100000000000001" customHeight="1" x14ac:dyDescent="0.25">
      <c r="E71" s="132"/>
      <c r="F71" s="132"/>
      <c r="G71" s="132"/>
      <c r="H71" s="132"/>
      <c r="I71" s="132"/>
      <c r="J71" s="132"/>
      <c r="K71" s="132"/>
      <c r="L71" s="132"/>
      <c r="M71" s="132"/>
      <c r="N71" s="132"/>
      <c r="O71" s="132"/>
      <c r="P71" s="132"/>
      <c r="Q71" s="132"/>
      <c r="R71" s="132"/>
    </row>
    <row r="72" spans="1:20" ht="20.100000000000001" customHeight="1" x14ac:dyDescent="0.25">
      <c r="E72" s="51"/>
      <c r="F72" s="52"/>
      <c r="G72" s="52"/>
      <c r="H72" s="65"/>
      <c r="I72" s="65"/>
      <c r="J72" s="65"/>
      <c r="K72" s="66"/>
      <c r="L72" s="62"/>
      <c r="M72" s="261" t="s">
        <v>178</v>
      </c>
      <c r="N72" s="262"/>
      <c r="O72" s="54"/>
      <c r="P72" s="54"/>
      <c r="Q72" s="55"/>
      <c r="R72" s="56"/>
    </row>
    <row r="73" spans="1:20" ht="24.95" customHeight="1" x14ac:dyDescent="0.25">
      <c r="E73" s="282" t="s">
        <v>176</v>
      </c>
      <c r="F73" s="282"/>
      <c r="G73" s="282"/>
      <c r="H73" s="265" t="s">
        <v>99</v>
      </c>
      <c r="I73" s="265"/>
      <c r="J73" s="266"/>
      <c r="K73" s="170" t="s">
        <v>0</v>
      </c>
      <c r="L73" s="171" t="s">
        <v>1</v>
      </c>
      <c r="M73" s="172" t="s">
        <v>0</v>
      </c>
      <c r="N73" s="169" t="s">
        <v>1</v>
      </c>
      <c r="O73" s="254" t="s">
        <v>70</v>
      </c>
      <c r="P73" s="254"/>
      <c r="Q73" s="254"/>
      <c r="R73" s="126" t="s">
        <v>182</v>
      </c>
    </row>
    <row r="74" spans="1:20" ht="24.95" customHeight="1" x14ac:dyDescent="0.25">
      <c r="A74" s="1" t="b">
        <f>+'attribuzioni EPBEC_36-23'!C2</f>
        <v>0</v>
      </c>
      <c r="B74" s="1" t="b">
        <f>+'attribuzioni EPBEC_36-23'!D2</f>
        <v>1</v>
      </c>
      <c r="C74" s="1" t="str">
        <f t="shared" ref="C74:C95" si="1">IF(A35=TRUE,"X","")</f>
        <v/>
      </c>
      <c r="E74" s="255" t="s">
        <v>132</v>
      </c>
      <c r="F74" s="255"/>
      <c r="G74" s="111" t="s">
        <v>82</v>
      </c>
      <c r="H74" s="64"/>
      <c r="I74" s="111" t="s">
        <v>83</v>
      </c>
      <c r="J74" s="64"/>
      <c r="K74" s="173">
        <f>IF(C74="X","-",IF(AND('attribuzioni EPBEC_36-23'!C2=TRUE,'attribuzioni EPBEC_36-23'!D2=FALSE),'attribuzioni EPBEC_36-23'!E2,IF('attribuzioni EPBEC_36-23'!D2=TRUE,0,0)))</f>
        <v>0</v>
      </c>
      <c r="L74" s="174">
        <f t="shared" ref="L74:L95" si="2">IF(C74="X","(esternalizzato)",ROUND($O$64*(K74/100),2))</f>
        <v>0</v>
      </c>
      <c r="M74" s="175">
        <f>IFERROR(IF(C74="X","-",(1/$K$96*K74)),0)</f>
        <v>0</v>
      </c>
      <c r="N74" s="128">
        <f>IFERROR(ROUND($O$64*(M74/100),2),0)</f>
        <v>0</v>
      </c>
      <c r="O74" s="243" t="s">
        <v>125</v>
      </c>
      <c r="P74" s="243"/>
      <c r="Q74" s="243"/>
      <c r="R74" s="125" t="str">
        <f>IFERROR(IF(VLOOKUP(O74,personale[[NOMINATIVO]:[SERVIZIO]],4,FALSE)=0,"- - -",VLOOKUP(O74,personale[[NOMINATIVO]:[SERVIZIO]],4,FALSE)),"")</f>
        <v>- - -</v>
      </c>
    </row>
    <row r="75" spans="1:20" ht="24.95" customHeight="1" x14ac:dyDescent="0.25">
      <c r="A75" s="1" t="b">
        <f>+'attribuzioni EPBEC_36-23'!C3</f>
        <v>0</v>
      </c>
      <c r="B75" s="1" t="b">
        <f>+'attribuzioni EPBEC_36-23'!D3</f>
        <v>1</v>
      </c>
      <c r="C75" s="1" t="str">
        <f t="shared" si="1"/>
        <v/>
      </c>
      <c r="E75" s="255" t="s">
        <v>133</v>
      </c>
      <c r="F75" s="255"/>
      <c r="G75" s="111" t="s">
        <v>82</v>
      </c>
      <c r="H75" s="64"/>
      <c r="I75" s="111" t="s">
        <v>83</v>
      </c>
      <c r="J75" s="64"/>
      <c r="K75" s="173">
        <f>IF(C75="X","-",IF(AND('attribuzioni EPBEC_36-23'!C3=TRUE,'attribuzioni EPBEC_36-23'!D3=FALSE),'attribuzioni EPBEC_36-23'!E3,IF('attribuzioni EPBEC_36-23'!D3=TRUE,0,0)))</f>
        <v>0</v>
      </c>
      <c r="L75" s="174">
        <f t="shared" si="2"/>
        <v>0</v>
      </c>
      <c r="M75" s="175">
        <f t="shared" ref="M75:M87" si="3">IFERROR(IF(C75="X","-",(1/$K$96*K75)),0)</f>
        <v>0</v>
      </c>
      <c r="N75" s="128">
        <f t="shared" ref="N75:N95" si="4">IFERROR(ROUND($O$64*(M75/100),2),0)</f>
        <v>0</v>
      </c>
      <c r="O75" s="243" t="s">
        <v>125</v>
      </c>
      <c r="P75" s="243"/>
      <c r="Q75" s="243"/>
      <c r="R75" s="125" t="str">
        <f>IFERROR(IF(VLOOKUP(O75,personale[[NOMINATIVO]:[SERVIZIO]],4,FALSE)=0,"- - -",VLOOKUP(O75,personale[[NOMINATIVO]:[SERVIZIO]],4,FALSE)),"")</f>
        <v>- - -</v>
      </c>
    </row>
    <row r="76" spans="1:20" ht="24.95" customHeight="1" x14ac:dyDescent="0.25">
      <c r="A76" s="1" t="b">
        <f>+'attribuzioni EPBEC_36-23'!C4</f>
        <v>0</v>
      </c>
      <c r="B76" s="1" t="b">
        <f>+'attribuzioni EPBEC_36-23'!D4</f>
        <v>1</v>
      </c>
      <c r="C76" s="1" t="str">
        <f t="shared" si="1"/>
        <v/>
      </c>
      <c r="E76" s="256" t="s">
        <v>134</v>
      </c>
      <c r="F76" s="256"/>
      <c r="G76" s="111" t="s">
        <v>82</v>
      </c>
      <c r="H76" s="64"/>
      <c r="I76" s="111" t="s">
        <v>83</v>
      </c>
      <c r="J76" s="64"/>
      <c r="K76" s="173">
        <f>IF(C76="X","-",IF(AND('attribuzioni EPBEC_36-23'!C4=TRUE,'attribuzioni EPBEC_36-23'!D4=FALSE),'attribuzioni EPBEC_36-23'!E4,IF('attribuzioni EPBEC_36-23'!D4=TRUE,0,0)))</f>
        <v>0</v>
      </c>
      <c r="L76" s="174">
        <f t="shared" si="2"/>
        <v>0</v>
      </c>
      <c r="M76" s="175">
        <f t="shared" si="3"/>
        <v>0</v>
      </c>
      <c r="N76" s="128">
        <f t="shared" si="4"/>
        <v>0</v>
      </c>
      <c r="O76" s="243" t="s">
        <v>125</v>
      </c>
      <c r="P76" s="243"/>
      <c r="Q76" s="243"/>
      <c r="R76" s="125" t="str">
        <f>IFERROR(IF(VLOOKUP(O76,personale[[NOMINATIVO]:[SERVIZIO]],4,FALSE)=0,"- - -",VLOOKUP(O76,personale[[NOMINATIVO]:[SERVIZIO]],4,FALSE)),"")</f>
        <v>- - -</v>
      </c>
    </row>
    <row r="77" spans="1:20" ht="24.95" customHeight="1" x14ac:dyDescent="0.25">
      <c r="A77" s="1" t="b">
        <f>+'attribuzioni EPBEC_36-23'!C5</f>
        <v>0</v>
      </c>
      <c r="B77" s="1" t="b">
        <f>+'attribuzioni EPBEC_36-23'!D5</f>
        <v>1</v>
      </c>
      <c r="C77" s="1" t="str">
        <f t="shared" si="1"/>
        <v/>
      </c>
      <c r="E77" s="256" t="s">
        <v>135</v>
      </c>
      <c r="F77" s="256"/>
      <c r="G77" s="111" t="s">
        <v>82</v>
      </c>
      <c r="H77" s="64"/>
      <c r="I77" s="111" t="s">
        <v>83</v>
      </c>
      <c r="J77" s="64"/>
      <c r="K77" s="173">
        <f>IF(C77="X","-",IF(AND('attribuzioni EPBEC_36-23'!C5=TRUE,'attribuzioni EPBEC_36-23'!D5=FALSE),'attribuzioni EPBEC_36-23'!E5,IF('attribuzioni EPBEC_36-23'!D5=TRUE,0,0)))</f>
        <v>0</v>
      </c>
      <c r="L77" s="176">
        <f t="shared" si="2"/>
        <v>0</v>
      </c>
      <c r="M77" s="175">
        <f t="shared" si="3"/>
        <v>0</v>
      </c>
      <c r="N77" s="128">
        <f t="shared" si="4"/>
        <v>0</v>
      </c>
      <c r="O77" s="243" t="s">
        <v>125</v>
      </c>
      <c r="P77" s="243"/>
      <c r="Q77" s="243"/>
      <c r="R77" s="125" t="str">
        <f>IFERROR(IF(VLOOKUP(O77,personale[[NOMINATIVO]:[SERVIZIO]],4,FALSE)=0,"- - -",VLOOKUP(O77,personale[[NOMINATIVO]:[SERVIZIO]],4,FALSE)),"")</f>
        <v>- - -</v>
      </c>
    </row>
    <row r="78" spans="1:20" ht="24.95" customHeight="1" x14ac:dyDescent="0.25">
      <c r="A78" s="1" t="b">
        <f>+'attribuzioni EPBEC_36-23'!C6</f>
        <v>0</v>
      </c>
      <c r="B78" s="1" t="b">
        <f>+'attribuzioni EPBEC_36-23'!D6</f>
        <v>1</v>
      </c>
      <c r="C78" s="1" t="str">
        <f t="shared" si="1"/>
        <v/>
      </c>
      <c r="E78" s="257" t="s">
        <v>136</v>
      </c>
      <c r="F78" s="257"/>
      <c r="G78" s="111" t="s">
        <v>82</v>
      </c>
      <c r="H78" s="64"/>
      <c r="I78" s="111" t="s">
        <v>83</v>
      </c>
      <c r="J78" s="64"/>
      <c r="K78" s="173">
        <f>IF(C78="X","-",IF(AND('attribuzioni EPBEC_36-23'!C6=TRUE,'attribuzioni EPBEC_36-23'!D6=FALSE),'attribuzioni EPBEC_36-23'!E6,IF('attribuzioni EPBEC_36-23'!D6=TRUE,0,0)))</f>
        <v>0</v>
      </c>
      <c r="L78" s="174">
        <f t="shared" si="2"/>
        <v>0</v>
      </c>
      <c r="M78" s="175">
        <f t="shared" si="3"/>
        <v>0</v>
      </c>
      <c r="N78" s="128">
        <f t="shared" si="4"/>
        <v>0</v>
      </c>
      <c r="O78" s="243" t="s">
        <v>125</v>
      </c>
      <c r="P78" s="243"/>
      <c r="Q78" s="243"/>
      <c r="R78" s="125" t="str">
        <f>IFERROR(IF(VLOOKUP(O78,personale[[NOMINATIVO]:[SERVIZIO]],4,FALSE)=0,"- - -",VLOOKUP(O78,personale[[NOMINATIVO]:[SERVIZIO]],4,FALSE)),"")</f>
        <v>- - -</v>
      </c>
    </row>
    <row r="79" spans="1:20" ht="24.95" customHeight="1" x14ac:dyDescent="0.25">
      <c r="A79" s="1" t="b">
        <f>+'attribuzioni EPBEC_36-23'!C7</f>
        <v>0</v>
      </c>
      <c r="B79" s="1" t="b">
        <f>+'attribuzioni EPBEC_36-23'!D7</f>
        <v>1</v>
      </c>
      <c r="C79" s="1" t="str">
        <f t="shared" si="1"/>
        <v/>
      </c>
      <c r="E79" s="255" t="s">
        <v>137</v>
      </c>
      <c r="F79" s="255"/>
      <c r="G79" s="111" t="s">
        <v>82</v>
      </c>
      <c r="H79" s="64"/>
      <c r="I79" s="111" t="s">
        <v>83</v>
      </c>
      <c r="J79" s="64"/>
      <c r="K79" s="173">
        <f>IF(C79="X","-",IF(AND('attribuzioni EPBEC_36-23'!C7=TRUE,'attribuzioni EPBEC_36-23'!D7=FALSE),'attribuzioni EPBEC_36-23'!E7,IF('attribuzioni EPBEC_36-23'!D7=TRUE,0,0)))</f>
        <v>0</v>
      </c>
      <c r="L79" s="174">
        <f t="shared" si="2"/>
        <v>0</v>
      </c>
      <c r="M79" s="175">
        <f t="shared" si="3"/>
        <v>0</v>
      </c>
      <c r="N79" s="128">
        <f t="shared" si="4"/>
        <v>0</v>
      </c>
      <c r="O79" s="243" t="s">
        <v>125</v>
      </c>
      <c r="P79" s="243"/>
      <c r="Q79" s="243"/>
      <c r="R79" s="125" t="str">
        <f>IFERROR(IF(VLOOKUP(O79,personale[[NOMINATIVO]:[SERVIZIO]],4,FALSE)=0,"- - -",VLOOKUP(O79,personale[[NOMINATIVO]:[SERVIZIO]],4,FALSE)),"")</f>
        <v>- - -</v>
      </c>
    </row>
    <row r="80" spans="1:20" ht="24.95" customHeight="1" x14ac:dyDescent="0.25">
      <c r="A80" s="1" t="b">
        <f>+'attribuzioni EPBEC_36-23'!C8</f>
        <v>0</v>
      </c>
      <c r="B80" s="1" t="b">
        <f>+'attribuzioni EPBEC_36-23'!D8</f>
        <v>1</v>
      </c>
      <c r="C80" s="1" t="str">
        <f t="shared" si="1"/>
        <v/>
      </c>
      <c r="E80" s="257" t="s">
        <v>138</v>
      </c>
      <c r="F80" s="257"/>
      <c r="G80" s="111" t="s">
        <v>82</v>
      </c>
      <c r="H80" s="64"/>
      <c r="I80" s="111" t="s">
        <v>83</v>
      </c>
      <c r="J80" s="64"/>
      <c r="K80" s="173">
        <f>IF(C80="X","-",IF(AND('attribuzioni EPBEC_36-23'!C8=TRUE,'attribuzioni EPBEC_36-23'!D8=FALSE),'attribuzioni EPBEC_36-23'!E8,IF('attribuzioni EPBEC_36-23'!D8=TRUE,0,0)))</f>
        <v>0</v>
      </c>
      <c r="L80" s="174">
        <f t="shared" si="2"/>
        <v>0</v>
      </c>
      <c r="M80" s="175">
        <f t="shared" si="3"/>
        <v>0</v>
      </c>
      <c r="N80" s="128">
        <f t="shared" si="4"/>
        <v>0</v>
      </c>
      <c r="O80" s="243" t="s">
        <v>125</v>
      </c>
      <c r="P80" s="243"/>
      <c r="Q80" s="243"/>
      <c r="R80" s="125" t="str">
        <f>IFERROR(IF(VLOOKUP(O80,personale[[NOMINATIVO]:[SERVIZIO]],4,FALSE)=0,"- - -",VLOOKUP(O80,personale[[NOMINATIVO]:[SERVIZIO]],4,FALSE)),"")</f>
        <v>- - -</v>
      </c>
    </row>
    <row r="81" spans="1:18" ht="24.95" customHeight="1" x14ac:dyDescent="0.25">
      <c r="A81" s="1" t="b">
        <f>+'attribuzioni EPBEC_36-23'!C9</f>
        <v>0</v>
      </c>
      <c r="B81" s="1" t="b">
        <f>+'attribuzioni EPBEC_36-23'!D9</f>
        <v>1</v>
      </c>
      <c r="C81" s="1" t="str">
        <f t="shared" si="1"/>
        <v/>
      </c>
      <c r="E81" s="255" t="s">
        <v>139</v>
      </c>
      <c r="F81" s="255"/>
      <c r="G81" s="111" t="s">
        <v>82</v>
      </c>
      <c r="H81" s="64"/>
      <c r="I81" s="111" t="s">
        <v>83</v>
      </c>
      <c r="J81" s="64"/>
      <c r="K81" s="173">
        <f>IF(C81="X","-",IF(AND('attribuzioni EPBEC_36-23'!C9=TRUE,'attribuzioni EPBEC_36-23'!D9=FALSE),'attribuzioni EPBEC_36-23'!E9,IF('attribuzioni EPBEC_36-23'!D9=TRUE,0,0)))</f>
        <v>0</v>
      </c>
      <c r="L81" s="174">
        <f t="shared" si="2"/>
        <v>0</v>
      </c>
      <c r="M81" s="175">
        <f t="shared" si="3"/>
        <v>0</v>
      </c>
      <c r="N81" s="128">
        <f t="shared" si="4"/>
        <v>0</v>
      </c>
      <c r="O81" s="243" t="s">
        <v>125</v>
      </c>
      <c r="P81" s="243"/>
      <c r="Q81" s="243"/>
      <c r="R81" s="125" t="str">
        <f>IFERROR(IF(VLOOKUP(O81,personale[[NOMINATIVO]:[SERVIZIO]],4,FALSE)=0,"- - -",VLOOKUP(O81,personale[[NOMINATIVO]:[SERVIZIO]],4,FALSE)),"")</f>
        <v>- - -</v>
      </c>
    </row>
    <row r="82" spans="1:18" ht="24.95" customHeight="1" x14ac:dyDescent="0.25">
      <c r="A82" s="1" t="b">
        <f>+'attribuzioni EPBEC_36-23'!C10</f>
        <v>0</v>
      </c>
      <c r="B82" s="1" t="b">
        <f>+'attribuzioni EPBEC_36-23'!D10</f>
        <v>1</v>
      </c>
      <c r="C82" s="1" t="str">
        <f t="shared" si="1"/>
        <v/>
      </c>
      <c r="E82" s="255" t="s">
        <v>140</v>
      </c>
      <c r="F82" s="255"/>
      <c r="G82" s="111" t="s">
        <v>82</v>
      </c>
      <c r="H82" s="64"/>
      <c r="I82" s="111" t="s">
        <v>83</v>
      </c>
      <c r="J82" s="64"/>
      <c r="K82" s="173">
        <f>IF(C82="X","-",IF(AND('attribuzioni EPBEC_36-23'!C10=TRUE,'attribuzioni EPBEC_36-23'!D10=FALSE),'attribuzioni EPBEC_36-23'!E10,IF('attribuzioni EPBEC_36-23'!D10=TRUE,0,0)))</f>
        <v>0</v>
      </c>
      <c r="L82" s="174">
        <f t="shared" si="2"/>
        <v>0</v>
      </c>
      <c r="M82" s="175">
        <f t="shared" si="3"/>
        <v>0</v>
      </c>
      <c r="N82" s="128">
        <f t="shared" si="4"/>
        <v>0</v>
      </c>
      <c r="O82" s="243" t="s">
        <v>125</v>
      </c>
      <c r="P82" s="243"/>
      <c r="Q82" s="243"/>
      <c r="R82" s="125" t="str">
        <f>IFERROR(IF(VLOOKUP(O82,personale[[NOMINATIVO]:[SERVIZIO]],4,FALSE)=0,"- - -",VLOOKUP(O82,personale[[NOMINATIVO]:[SERVIZIO]],4,FALSE)),"")</f>
        <v>- - -</v>
      </c>
    </row>
    <row r="83" spans="1:18" ht="24.95" customHeight="1" x14ac:dyDescent="0.25">
      <c r="A83" s="1" t="b">
        <f>+'attribuzioni EPBEC_36-23'!C11</f>
        <v>0</v>
      </c>
      <c r="B83" s="1" t="b">
        <f>+'attribuzioni EPBEC_36-23'!D11</f>
        <v>1</v>
      </c>
      <c r="C83" s="1" t="str">
        <f t="shared" si="1"/>
        <v/>
      </c>
      <c r="E83" s="255" t="s">
        <v>141</v>
      </c>
      <c r="F83" s="255"/>
      <c r="G83" s="111" t="s">
        <v>82</v>
      </c>
      <c r="H83" s="64"/>
      <c r="I83" s="111" t="s">
        <v>83</v>
      </c>
      <c r="J83" s="64"/>
      <c r="K83" s="173">
        <f>IF(C83="X","-",IF(AND('attribuzioni EPBEC_36-23'!C11=TRUE,'attribuzioni EPBEC_36-23'!D11=FALSE),'attribuzioni EPBEC_36-23'!E11,IF('attribuzioni EPBEC_36-23'!D11=TRUE,0,0)))</f>
        <v>0</v>
      </c>
      <c r="L83" s="174">
        <f t="shared" si="2"/>
        <v>0</v>
      </c>
      <c r="M83" s="175">
        <f t="shared" si="3"/>
        <v>0</v>
      </c>
      <c r="N83" s="128">
        <f t="shared" si="4"/>
        <v>0</v>
      </c>
      <c r="O83" s="243" t="s">
        <v>125</v>
      </c>
      <c r="P83" s="243"/>
      <c r="Q83" s="243"/>
      <c r="R83" s="125" t="str">
        <f>IFERROR(IF(VLOOKUP(O83,personale[[NOMINATIVO]:[SERVIZIO]],4,FALSE)=0,"- - -",VLOOKUP(O83,personale[[NOMINATIVO]:[SERVIZIO]],4,FALSE)),"")</f>
        <v>- - -</v>
      </c>
    </row>
    <row r="84" spans="1:18" ht="24.95" customHeight="1" x14ac:dyDescent="0.25">
      <c r="A84" s="1" t="b">
        <f>+'attribuzioni EPBEC_36-23'!C12</f>
        <v>0</v>
      </c>
      <c r="B84" s="1" t="b">
        <f>+'attribuzioni EPBEC_36-23'!D12</f>
        <v>1</v>
      </c>
      <c r="C84" s="1" t="str">
        <f t="shared" si="1"/>
        <v/>
      </c>
      <c r="E84" s="255" t="s">
        <v>142</v>
      </c>
      <c r="F84" s="255"/>
      <c r="G84" s="111" t="s">
        <v>82</v>
      </c>
      <c r="H84" s="64"/>
      <c r="I84" s="111" t="s">
        <v>83</v>
      </c>
      <c r="J84" s="64"/>
      <c r="K84" s="173">
        <f>IF(C84="X","-",IF(AND('attribuzioni EPBEC_36-23'!C12=TRUE,'attribuzioni EPBEC_36-23'!D12=FALSE),'attribuzioni EPBEC_36-23'!E12,IF('attribuzioni EPBEC_36-23'!D12=TRUE,0,0)))</f>
        <v>0</v>
      </c>
      <c r="L84" s="174">
        <f t="shared" si="2"/>
        <v>0</v>
      </c>
      <c r="M84" s="175">
        <f t="shared" si="3"/>
        <v>0</v>
      </c>
      <c r="N84" s="128">
        <f t="shared" si="4"/>
        <v>0</v>
      </c>
      <c r="O84" s="243" t="s">
        <v>125</v>
      </c>
      <c r="P84" s="243"/>
      <c r="Q84" s="243"/>
      <c r="R84" s="125" t="str">
        <f>IFERROR(IF(VLOOKUP(O84,personale[[NOMINATIVO]:[SERVIZIO]],4,FALSE)=0,"- - -",VLOOKUP(O84,personale[[NOMINATIVO]:[SERVIZIO]],4,FALSE)),"")</f>
        <v>- - -</v>
      </c>
    </row>
    <row r="85" spans="1:18" ht="24.95" customHeight="1" x14ac:dyDescent="0.25">
      <c r="A85" s="1" t="b">
        <f>+'attribuzioni EPBEC_36-23'!C13</f>
        <v>0</v>
      </c>
      <c r="B85" s="1" t="b">
        <f>+'attribuzioni EPBEC_36-23'!D13</f>
        <v>1</v>
      </c>
      <c r="C85" s="1" t="str">
        <f t="shared" si="1"/>
        <v/>
      </c>
      <c r="E85" s="255" t="s">
        <v>143</v>
      </c>
      <c r="F85" s="255"/>
      <c r="G85" s="111" t="s">
        <v>82</v>
      </c>
      <c r="H85" s="64"/>
      <c r="I85" s="111" t="s">
        <v>83</v>
      </c>
      <c r="J85" s="64"/>
      <c r="K85" s="173">
        <f>IF(C85="X","-",IF(AND('attribuzioni EPBEC_36-23'!C13=TRUE,'attribuzioni EPBEC_36-23'!D13=FALSE),'attribuzioni EPBEC_36-23'!E13,IF('attribuzioni EPBEC_36-23'!D13=TRUE,0,0)))</f>
        <v>0</v>
      </c>
      <c r="L85" s="174">
        <f t="shared" si="2"/>
        <v>0</v>
      </c>
      <c r="M85" s="175">
        <f t="shared" si="3"/>
        <v>0</v>
      </c>
      <c r="N85" s="128">
        <f t="shared" si="4"/>
        <v>0</v>
      </c>
      <c r="O85" s="243" t="s">
        <v>125</v>
      </c>
      <c r="P85" s="243"/>
      <c r="Q85" s="243"/>
      <c r="R85" s="125" t="str">
        <f>IFERROR(IF(VLOOKUP(O85,personale[[NOMINATIVO]:[SERVIZIO]],4,FALSE)=0,"- - -",VLOOKUP(O85,personale[[NOMINATIVO]:[SERVIZIO]],4,FALSE)),"")</f>
        <v>- - -</v>
      </c>
    </row>
    <row r="86" spans="1:18" ht="24.95" customHeight="1" x14ac:dyDescent="0.25">
      <c r="A86" s="1" t="b">
        <f>+'attribuzioni EPBEC_36-23'!C14</f>
        <v>0</v>
      </c>
      <c r="B86" s="1" t="b">
        <f>+'attribuzioni EPBEC_36-23'!D14</f>
        <v>1</v>
      </c>
      <c r="C86" s="1" t="str">
        <f t="shared" si="1"/>
        <v/>
      </c>
      <c r="E86" s="255" t="s">
        <v>144</v>
      </c>
      <c r="F86" s="255"/>
      <c r="G86" s="111" t="s">
        <v>82</v>
      </c>
      <c r="H86" s="64"/>
      <c r="I86" s="111" t="s">
        <v>83</v>
      </c>
      <c r="J86" s="64"/>
      <c r="K86" s="173">
        <f>IF(C86="X","-",IF(AND('attribuzioni EPBEC_36-23'!C14=TRUE,'attribuzioni EPBEC_36-23'!D14=FALSE),'attribuzioni EPBEC_36-23'!E14,IF('attribuzioni EPBEC_36-23'!D14=TRUE,0,0)))</f>
        <v>0</v>
      </c>
      <c r="L86" s="174">
        <f t="shared" si="2"/>
        <v>0</v>
      </c>
      <c r="M86" s="175">
        <f t="shared" si="3"/>
        <v>0</v>
      </c>
      <c r="N86" s="128">
        <f t="shared" si="4"/>
        <v>0</v>
      </c>
      <c r="O86" s="243" t="s">
        <v>125</v>
      </c>
      <c r="P86" s="243"/>
      <c r="Q86" s="243"/>
      <c r="R86" s="125" t="str">
        <f>IFERROR(IF(VLOOKUP(O86,personale[[NOMINATIVO]:[SERVIZIO]],4,FALSE)=0,"- - -",VLOOKUP(O86,personale[[NOMINATIVO]:[SERVIZIO]],4,FALSE)),"")</f>
        <v>- - -</v>
      </c>
    </row>
    <row r="87" spans="1:18" ht="24.95" customHeight="1" x14ac:dyDescent="0.25">
      <c r="A87" s="1" t="b">
        <f>+'attribuzioni EPBEC_36-23'!C15</f>
        <v>0</v>
      </c>
      <c r="B87" s="1" t="b">
        <f>+'attribuzioni EPBEC_36-23'!D15</f>
        <v>1</v>
      </c>
      <c r="C87" s="1" t="str">
        <f t="shared" si="1"/>
        <v/>
      </c>
      <c r="E87" s="255" t="s">
        <v>145</v>
      </c>
      <c r="F87" s="255"/>
      <c r="G87" s="111" t="s">
        <v>82</v>
      </c>
      <c r="H87" s="64"/>
      <c r="I87" s="111" t="s">
        <v>83</v>
      </c>
      <c r="J87" s="64"/>
      <c r="K87" s="173">
        <f>IF(C87="X","-",IF(AND('attribuzioni EPBEC_36-23'!C15=TRUE,'attribuzioni EPBEC_36-23'!D15=FALSE),'attribuzioni EPBEC_36-23'!E15,IF('attribuzioni EPBEC_36-23'!D15=TRUE,0,0)))</f>
        <v>0</v>
      </c>
      <c r="L87" s="174">
        <f t="shared" si="2"/>
        <v>0</v>
      </c>
      <c r="M87" s="175">
        <f t="shared" si="3"/>
        <v>0</v>
      </c>
      <c r="N87" s="128">
        <f t="shared" si="4"/>
        <v>0</v>
      </c>
      <c r="O87" s="243" t="s">
        <v>125</v>
      </c>
      <c r="P87" s="243"/>
      <c r="Q87" s="243"/>
      <c r="R87" s="125" t="str">
        <f>IFERROR(IF(VLOOKUP(O87,personale[[NOMINATIVO]:[SERVIZIO]],4,FALSE)=0,"- - -",VLOOKUP(O87,personale[[NOMINATIVO]:[SERVIZIO]],4,FALSE)),"")</f>
        <v>- - -</v>
      </c>
    </row>
    <row r="88" spans="1:18" ht="24.95" customHeight="1" x14ac:dyDescent="0.25">
      <c r="A88" s="1" t="b">
        <f>+'attribuzioni EPBEC_36-23'!I2</f>
        <v>0</v>
      </c>
      <c r="B88" s="1" t="b">
        <f>+'attribuzioni EPBEC_36-23'!J2</f>
        <v>1</v>
      </c>
      <c r="C88" s="1" t="str">
        <f t="shared" si="1"/>
        <v/>
      </c>
      <c r="E88" s="255" t="s">
        <v>132</v>
      </c>
      <c r="F88" s="255"/>
      <c r="G88" s="111" t="s">
        <v>82</v>
      </c>
      <c r="H88" s="64"/>
      <c r="I88" s="111" t="s">
        <v>83</v>
      </c>
      <c r="J88" s="64"/>
      <c r="K88" s="173">
        <f>IF(C88="X","-",IF(AND('attribuzioni EPBEC_36-23'!I2=TRUE,'attribuzioni EPBEC_36-23'!J2=FALSE),'attribuzioni EPBEC_36-23'!K2,IF('attribuzioni EPBEC_36-23'!J2=TRUE,0,0)))</f>
        <v>0</v>
      </c>
      <c r="L88" s="174">
        <f t="shared" si="2"/>
        <v>0</v>
      </c>
      <c r="M88" s="175">
        <f>IFERROR(IF(C88="X","-",(1/$K$96*K88)),0)</f>
        <v>0</v>
      </c>
      <c r="N88" s="128">
        <f t="shared" si="4"/>
        <v>0</v>
      </c>
      <c r="O88" s="243" t="s">
        <v>125</v>
      </c>
      <c r="P88" s="243"/>
      <c r="Q88" s="243"/>
      <c r="R88" s="125" t="str">
        <f>IFERROR(IF(VLOOKUP(O88,personale[[NOMINATIVO]:[SERVIZIO]],4,FALSE)=0,"- - -",VLOOKUP(O88,personale[[NOMINATIVO]:[SERVIZIO]],4,FALSE)),"")</f>
        <v>- - -</v>
      </c>
    </row>
    <row r="89" spans="1:18" ht="24.95" customHeight="1" x14ac:dyDescent="0.25">
      <c r="A89" s="1" t="b">
        <f>+'attribuzioni EPBEC_36-23'!I3</f>
        <v>0</v>
      </c>
      <c r="B89" s="1" t="b">
        <f>+'attribuzioni EPBEC_36-23'!J3</f>
        <v>1</v>
      </c>
      <c r="C89" s="1" t="str">
        <f t="shared" si="1"/>
        <v/>
      </c>
      <c r="E89" s="255" t="s">
        <v>133</v>
      </c>
      <c r="F89" s="255"/>
      <c r="G89" s="111" t="s">
        <v>82</v>
      </c>
      <c r="H89" s="64"/>
      <c r="I89" s="111" t="s">
        <v>83</v>
      </c>
      <c r="J89" s="64"/>
      <c r="K89" s="173">
        <f>IF(C89="X","-",IF(AND('attribuzioni EPBEC_36-23'!I3=TRUE,'attribuzioni EPBEC_36-23'!J3=FALSE),'attribuzioni EPBEC_36-23'!K3,IF('attribuzioni EPBEC_36-23'!J3=TRUE,0,0)))</f>
        <v>0</v>
      </c>
      <c r="L89" s="174">
        <f t="shared" si="2"/>
        <v>0</v>
      </c>
      <c r="M89" s="175">
        <f t="shared" ref="M89:M95" si="5">IFERROR(IF(C89="X","-",(1/$K$96*K89)),0)</f>
        <v>0</v>
      </c>
      <c r="N89" s="128">
        <f t="shared" si="4"/>
        <v>0</v>
      </c>
      <c r="O89" s="243" t="s">
        <v>125</v>
      </c>
      <c r="P89" s="243"/>
      <c r="Q89" s="243"/>
      <c r="R89" s="125" t="str">
        <f>IFERROR(IF(VLOOKUP(O89,personale[[NOMINATIVO]:[SERVIZIO]],4,FALSE)=0,"- - -",VLOOKUP(O89,personale[[NOMINATIVO]:[SERVIZIO]],4,FALSE)),"")</f>
        <v>- - -</v>
      </c>
    </row>
    <row r="90" spans="1:18" ht="24.95" customHeight="1" x14ac:dyDescent="0.25">
      <c r="A90" s="1" t="b">
        <f>+'attribuzioni EPBEC_36-23'!I4</f>
        <v>0</v>
      </c>
      <c r="B90" s="1" t="b">
        <f>+'attribuzioni EPBEC_36-23'!J4</f>
        <v>1</v>
      </c>
      <c r="C90" s="1" t="str">
        <f t="shared" si="1"/>
        <v/>
      </c>
      <c r="E90" s="256" t="s">
        <v>134</v>
      </c>
      <c r="F90" s="256"/>
      <c r="G90" s="111" t="s">
        <v>82</v>
      </c>
      <c r="H90" s="64"/>
      <c r="I90" s="111" t="s">
        <v>83</v>
      </c>
      <c r="J90" s="64"/>
      <c r="K90" s="173">
        <f>IF(C90="X","-",IF(AND('attribuzioni EPBEC_36-23'!I4=TRUE,'attribuzioni EPBEC_36-23'!J4=FALSE),'attribuzioni EPBEC_36-23'!K4,IF('attribuzioni EPBEC_36-23'!J4=TRUE,0,0)))</f>
        <v>0</v>
      </c>
      <c r="L90" s="174">
        <f t="shared" si="2"/>
        <v>0</v>
      </c>
      <c r="M90" s="175">
        <f t="shared" si="5"/>
        <v>0</v>
      </c>
      <c r="N90" s="128">
        <f t="shared" si="4"/>
        <v>0</v>
      </c>
      <c r="O90" s="243" t="s">
        <v>125</v>
      </c>
      <c r="P90" s="243"/>
      <c r="Q90" s="243"/>
      <c r="R90" s="125" t="str">
        <f>IFERROR(IF(VLOOKUP(O90,personale[[NOMINATIVO]:[SERVIZIO]],4,FALSE)=0,"- - -",VLOOKUP(O90,personale[[NOMINATIVO]:[SERVIZIO]],4,FALSE)),"")</f>
        <v>- - -</v>
      </c>
    </row>
    <row r="91" spans="1:18" ht="24.95" customHeight="1" x14ac:dyDescent="0.25">
      <c r="A91" s="1" t="b">
        <f>+'attribuzioni EPBEC_36-23'!I5</f>
        <v>0</v>
      </c>
      <c r="B91" s="1" t="b">
        <f>+'attribuzioni EPBEC_36-23'!J5</f>
        <v>1</v>
      </c>
      <c r="C91" s="1" t="str">
        <f t="shared" si="1"/>
        <v/>
      </c>
      <c r="E91" s="255" t="s">
        <v>146</v>
      </c>
      <c r="F91" s="255"/>
      <c r="G91" s="111" t="s">
        <v>82</v>
      </c>
      <c r="H91" s="64"/>
      <c r="I91" s="111" t="s">
        <v>83</v>
      </c>
      <c r="J91" s="64"/>
      <c r="K91" s="173">
        <f>IF(C91="X","-",IF(AND('attribuzioni EPBEC_36-23'!I5=TRUE,'attribuzioni EPBEC_36-23'!J5=FALSE),'attribuzioni EPBEC_36-23'!K5,IF('attribuzioni EPBEC_36-23'!J5=TRUE,0,0)))</f>
        <v>0</v>
      </c>
      <c r="L91" s="176">
        <f t="shared" si="2"/>
        <v>0</v>
      </c>
      <c r="M91" s="175">
        <f t="shared" si="5"/>
        <v>0</v>
      </c>
      <c r="N91" s="128">
        <f t="shared" si="4"/>
        <v>0</v>
      </c>
      <c r="O91" s="243" t="s">
        <v>125</v>
      </c>
      <c r="P91" s="243"/>
      <c r="Q91" s="243"/>
      <c r="R91" s="125" t="str">
        <f>IFERROR(IF(VLOOKUP(O91,personale[[NOMINATIVO]:[SERVIZIO]],4,FALSE)=0,"- - -",VLOOKUP(O91,personale[[NOMINATIVO]:[SERVIZIO]],4,FALSE)),"")</f>
        <v>- - -</v>
      </c>
    </row>
    <row r="92" spans="1:18" ht="24.95" customHeight="1" x14ac:dyDescent="0.25">
      <c r="A92" s="1" t="b">
        <f>+'attribuzioni EPBEC_36-23'!I6</f>
        <v>0</v>
      </c>
      <c r="B92" s="1" t="b">
        <f>+'attribuzioni EPBEC_36-23'!J6</f>
        <v>1</v>
      </c>
      <c r="C92" s="1" t="str">
        <f t="shared" si="1"/>
        <v/>
      </c>
      <c r="E92" s="255" t="s">
        <v>140</v>
      </c>
      <c r="F92" s="255"/>
      <c r="G92" s="111" t="s">
        <v>82</v>
      </c>
      <c r="H92" s="64"/>
      <c r="I92" s="111" t="s">
        <v>83</v>
      </c>
      <c r="J92" s="64"/>
      <c r="K92" s="173">
        <f>IF(C92="X","-",IF(AND('attribuzioni EPBEC_36-23'!I6=TRUE,'attribuzioni EPBEC_36-23'!J6=FALSE),'attribuzioni EPBEC_36-23'!K6,IF('attribuzioni EPBEC_36-23'!J6=TRUE,0,0)))</f>
        <v>0</v>
      </c>
      <c r="L92" s="174">
        <f t="shared" si="2"/>
        <v>0</v>
      </c>
      <c r="M92" s="175">
        <f t="shared" si="5"/>
        <v>0</v>
      </c>
      <c r="N92" s="128">
        <f t="shared" si="4"/>
        <v>0</v>
      </c>
      <c r="O92" s="243" t="s">
        <v>125</v>
      </c>
      <c r="P92" s="243"/>
      <c r="Q92" s="243"/>
      <c r="R92" s="125" t="str">
        <f>IFERROR(IF(VLOOKUP(O92,personale[[NOMINATIVO]:[SERVIZIO]],4,FALSE)=0,"- - -",VLOOKUP(O92,personale[[NOMINATIVO]:[SERVIZIO]],4,FALSE)),"")</f>
        <v>- - -</v>
      </c>
    </row>
    <row r="93" spans="1:18" ht="24.95" customHeight="1" x14ac:dyDescent="0.25">
      <c r="A93" s="1" t="b">
        <f>+'attribuzioni EPBEC_36-23'!I7</f>
        <v>0</v>
      </c>
      <c r="B93" s="1" t="b">
        <f>+'attribuzioni EPBEC_36-23'!J7</f>
        <v>1</v>
      </c>
      <c r="C93" s="1" t="str">
        <f t="shared" si="1"/>
        <v/>
      </c>
      <c r="E93" s="255" t="s">
        <v>147</v>
      </c>
      <c r="F93" s="255"/>
      <c r="G93" s="111" t="s">
        <v>82</v>
      </c>
      <c r="H93" s="64"/>
      <c r="I93" s="111" t="s">
        <v>83</v>
      </c>
      <c r="J93" s="64"/>
      <c r="K93" s="173">
        <f>IF(C93="X","-",IF(AND('attribuzioni EPBEC_36-23'!I7=TRUE,'attribuzioni EPBEC_36-23'!J7=FALSE),'attribuzioni EPBEC_36-23'!K7,IF('attribuzioni EPBEC_36-23'!J7=TRUE,0,0)))</f>
        <v>0</v>
      </c>
      <c r="L93" s="174">
        <f t="shared" si="2"/>
        <v>0</v>
      </c>
      <c r="M93" s="175">
        <f t="shared" si="5"/>
        <v>0</v>
      </c>
      <c r="N93" s="128">
        <f t="shared" si="4"/>
        <v>0</v>
      </c>
      <c r="O93" s="243" t="s">
        <v>125</v>
      </c>
      <c r="P93" s="243"/>
      <c r="Q93" s="243"/>
      <c r="R93" s="125" t="str">
        <f>IFERROR(IF(VLOOKUP(O93,personale[[NOMINATIVO]:[SERVIZIO]],4,FALSE)=0,"- - -",VLOOKUP(O93,personale[[NOMINATIVO]:[SERVIZIO]],4,FALSE)),"")</f>
        <v>- - -</v>
      </c>
    </row>
    <row r="94" spans="1:18" ht="24.95" customHeight="1" x14ac:dyDescent="0.25">
      <c r="A94" s="1" t="b">
        <f>+'attribuzioni EPBEC_36-23'!I8</f>
        <v>0</v>
      </c>
      <c r="B94" s="1" t="b">
        <f>+'attribuzioni EPBEC_36-23'!J8</f>
        <v>1</v>
      </c>
      <c r="C94" s="1" t="str">
        <f t="shared" si="1"/>
        <v/>
      </c>
      <c r="E94" s="255" t="s">
        <v>148</v>
      </c>
      <c r="F94" s="255"/>
      <c r="G94" s="111" t="s">
        <v>82</v>
      </c>
      <c r="H94" s="64"/>
      <c r="I94" s="111" t="s">
        <v>83</v>
      </c>
      <c r="J94" s="64"/>
      <c r="K94" s="173">
        <f>IF(C94="X","-",IF(AND('attribuzioni EPBEC_36-23'!I8=TRUE,'attribuzioni EPBEC_36-23'!J8=FALSE),'attribuzioni EPBEC_36-23'!K8,IF('attribuzioni EPBEC_36-23'!J8=TRUE,0,0)))</f>
        <v>0</v>
      </c>
      <c r="L94" s="174">
        <f t="shared" si="2"/>
        <v>0</v>
      </c>
      <c r="M94" s="175">
        <f t="shared" si="5"/>
        <v>0</v>
      </c>
      <c r="N94" s="128">
        <f t="shared" si="4"/>
        <v>0</v>
      </c>
      <c r="O94" s="243" t="s">
        <v>125</v>
      </c>
      <c r="P94" s="243"/>
      <c r="Q94" s="243"/>
      <c r="R94" s="125" t="str">
        <f>IFERROR(IF(VLOOKUP(O94,personale[[NOMINATIVO]:[SERVIZIO]],4,FALSE)=0,"- - -",VLOOKUP(O94,personale[[NOMINATIVO]:[SERVIZIO]],4,FALSE)),"")</f>
        <v>- - -</v>
      </c>
    </row>
    <row r="95" spans="1:18" ht="24.95" customHeight="1" thickBot="1" x14ac:dyDescent="0.3">
      <c r="A95" s="1" t="b">
        <f>+'attribuzioni EPBEC_36-23'!I9</f>
        <v>0</v>
      </c>
      <c r="B95" s="1" t="b">
        <f>+'attribuzioni EPBEC_36-23'!J9</f>
        <v>1</v>
      </c>
      <c r="C95" s="1" t="str">
        <f t="shared" si="1"/>
        <v/>
      </c>
      <c r="E95" s="255" t="s">
        <v>149</v>
      </c>
      <c r="F95" s="255"/>
      <c r="G95" s="111" t="s">
        <v>82</v>
      </c>
      <c r="H95" s="64"/>
      <c r="I95" s="111" t="s">
        <v>83</v>
      </c>
      <c r="J95" s="64"/>
      <c r="K95" s="173">
        <f>IF(C95="X","-",IF(AND('attribuzioni EPBEC_36-23'!I9=TRUE,'attribuzioni EPBEC_36-23'!J9=FALSE),'attribuzioni EPBEC_36-23'!K9,IF('attribuzioni EPBEC_36-23'!J9=TRUE,0,0)))</f>
        <v>0</v>
      </c>
      <c r="L95" s="174">
        <f t="shared" si="2"/>
        <v>0</v>
      </c>
      <c r="M95" s="175">
        <f t="shared" si="5"/>
        <v>0</v>
      </c>
      <c r="N95" s="129">
        <f t="shared" si="4"/>
        <v>0</v>
      </c>
      <c r="O95" s="243" t="s">
        <v>125</v>
      </c>
      <c r="P95" s="243"/>
      <c r="Q95" s="243"/>
      <c r="R95" s="125" t="str">
        <f>IFERROR(IF(VLOOKUP(O95,personale[[NOMINATIVO]:[SERVIZIO]],4,FALSE)=0,"- - -",VLOOKUP(O95,personale[[NOMINATIVO]:[SERVIZIO]],4,FALSE)),"")</f>
        <v>- - -</v>
      </c>
    </row>
    <row r="96" spans="1:18" ht="20.100000000000001" customHeight="1" thickTop="1" x14ac:dyDescent="0.25">
      <c r="E96" s="48"/>
      <c r="F96" s="41"/>
      <c r="G96" s="41"/>
      <c r="H96" s="41"/>
      <c r="I96" s="258" t="s">
        <v>16</v>
      </c>
      <c r="J96" s="259"/>
      <c r="K96" s="327" t="str">
        <f>SUM(K74:K95)&amp;" %"</f>
        <v>0 %</v>
      </c>
      <c r="L96" s="328"/>
      <c r="M96" s="180">
        <f>SUM(M74:M95)</f>
        <v>0</v>
      </c>
      <c r="N96" s="130">
        <f>SUM(N74:N95)</f>
        <v>0</v>
      </c>
      <c r="O96" s="122"/>
      <c r="P96" s="122"/>
      <c r="Q96" s="122"/>
      <c r="R96" s="122"/>
    </row>
    <row r="97" spans="5:18" ht="15" customHeight="1" x14ac:dyDescent="0.25">
      <c r="E97" s="51"/>
      <c r="F97" s="52"/>
      <c r="G97" s="52"/>
      <c r="H97" s="65"/>
      <c r="I97" s="65"/>
      <c r="J97" s="65"/>
      <c r="K97" s="66"/>
      <c r="L97" s="62"/>
      <c r="M97" s="53"/>
      <c r="N97" s="66"/>
      <c r="O97" s="54"/>
      <c r="P97" s="54"/>
      <c r="Q97" s="55"/>
      <c r="R97" s="56"/>
    </row>
    <row r="98" spans="5:18" ht="24.95" customHeight="1" x14ac:dyDescent="0.25">
      <c r="E98" s="190" t="s">
        <v>70</v>
      </c>
      <c r="F98" s="191" t="s">
        <v>72</v>
      </c>
      <c r="G98" s="238" t="s">
        <v>71</v>
      </c>
      <c r="H98" s="238"/>
      <c r="I98" s="238"/>
      <c r="J98" s="238" t="s">
        <v>183</v>
      </c>
      <c r="K98" s="238"/>
      <c r="L98" s="238"/>
      <c r="M98" s="192" t="s">
        <v>0</v>
      </c>
      <c r="O98" s="139" t="s">
        <v>112</v>
      </c>
    </row>
    <row r="99" spans="5:18" ht="5.0999999999999996" customHeight="1" x14ac:dyDescent="0.25">
      <c r="E99" s="137" t="str" cm="1">
        <f t="array" ref="E99:E119">personale[NOMINATIVO]</f>
        <v>- -  - -</v>
      </c>
      <c r="F99" s="137" t="str" cm="1">
        <f t="array" ref="F99:F119">IFERROR(IF(personale[NOMINATIVO]="- -  - -","",IF((VLOOKUP(personale[NOMINATIVO],O74:R95,1,))=personale[NOMINATIVO],"SI","NO")),"")</f>
        <v/>
      </c>
      <c r="G99" s="239" t="str">
        <f>IFERROR(IF(VLOOKUP(E99,personale[[NOMINATIVO]:[SERVIZIO]],4,FALSE)=0,"",VLOOKUP(E99,personale[[NOMINATIVO]:[SERVIZIO]],4,FALSE)),"")</f>
        <v/>
      </c>
      <c r="H99" s="239"/>
      <c r="I99" s="239"/>
      <c r="J99" s="239" t="str">
        <f>IFERROR(IF(IF(VLOOKUP(E99,personale[[NOMINATIVO]:[SERVIZIO]],4,FALSE)=0,"",SUMIF($O$74:$Q$95,E99,$N$74:$N$95))=0,"",IF(VLOOKUP(E99,personale[[NOMINATIVO]:[SERVIZIO]],4,FALSE)=0,"",SUMIF($O$74:$Q$95,E99,$N$74:$N$95))),"")</f>
        <v/>
      </c>
      <c r="K99" s="239"/>
      <c r="L99" s="239"/>
      <c r="M99" s="138" t="str">
        <f t="shared" ref="M99:M124" ca="1" si="6">IFERROR($J99/$J$126*100,"")</f>
        <v/>
      </c>
      <c r="O99" s="236" t="s">
        <v>193</v>
      </c>
      <c r="P99" s="236"/>
      <c r="Q99" s="236"/>
      <c r="R99" s="236"/>
    </row>
    <row r="100" spans="5:18" ht="24.95" customHeight="1" x14ac:dyDescent="0.25">
      <c r="E100" s="136" t="str">
        <v>NICOLA  AMIDEI</v>
      </c>
      <c r="F100" s="136" t="str">
        <v/>
      </c>
      <c r="G100" s="240" t="str">
        <f>IFERROR(IF(VLOOKUP(E100,personale[[NOMINATIVO]:[SERVIZIO]],4,FALSE)=0,"",VLOOKUP(E100,personale[[NOMINATIVO]:[SERVIZIO]],4,FALSE)),"")</f>
        <v>Finanziario</v>
      </c>
      <c r="H100" s="241"/>
      <c r="I100" s="242"/>
      <c r="J100" s="232" t="str">
        <f t="shared" ref="J100:J118" ca="1" si="7">IF(SUMIF($O$74:$Q$95,E100,$N$74:$N$95)=0,"",SUMIF($O$74:$Q$95,E100,$N$74:$N$95))</f>
        <v/>
      </c>
      <c r="K100" s="233"/>
      <c r="L100" s="234"/>
      <c r="M100" s="133" t="str">
        <f t="shared" ca="1" si="6"/>
        <v/>
      </c>
      <c r="N100" s="135"/>
      <c r="O100" s="236"/>
      <c r="P100" s="236"/>
      <c r="Q100" s="236"/>
      <c r="R100" s="236"/>
    </row>
    <row r="101" spans="5:18" ht="24.95" customHeight="1" x14ac:dyDescent="0.25">
      <c r="E101" s="136" t="str">
        <v>ROBERTA  AZZONI</v>
      </c>
      <c r="F101" s="136" t="str">
        <v/>
      </c>
      <c r="G101" s="240" t="str">
        <f>IFERROR(IF(VLOOKUP(E101,personale[[NOMINATIVO]:[SERVIZIO]],4,FALSE)=0,"",VLOOKUP(E101,personale[[NOMINATIVO]:[SERVIZIO]],4,FALSE)),"")</f>
        <v>Vigilanza</v>
      </c>
      <c r="H101" s="241"/>
      <c r="I101" s="242"/>
      <c r="J101" s="232" t="str">
        <f t="shared" ca="1" si="7"/>
        <v/>
      </c>
      <c r="K101" s="233"/>
      <c r="L101" s="234"/>
      <c r="M101" s="133" t="str">
        <f t="shared" ca="1" si="6"/>
        <v/>
      </c>
      <c r="N101" s="131"/>
      <c r="O101" s="236"/>
      <c r="P101" s="236"/>
      <c r="Q101" s="236"/>
      <c r="R101" s="236"/>
    </row>
    <row r="102" spans="5:18" ht="24.95" customHeight="1" x14ac:dyDescent="0.25">
      <c r="E102" s="136" t="str">
        <v>MICHELLE  BALBONI</v>
      </c>
      <c r="F102" s="136" t="str">
        <v/>
      </c>
      <c r="G102" s="240" t="str">
        <f>IFERROR(IF(VLOOKUP(E102,personale[[NOMINATIVO]:[SERVIZIO]],4,FALSE)=0,"",VLOOKUP(E102,personale[[NOMINATIVO]:[SERVIZIO]],4,FALSE)),"")</f>
        <v>Vigilanza</v>
      </c>
      <c r="H102" s="241"/>
      <c r="I102" s="242"/>
      <c r="J102" s="232" t="str">
        <f t="shared" ca="1" si="7"/>
        <v/>
      </c>
      <c r="K102" s="233"/>
      <c r="L102" s="234"/>
      <c r="M102" s="133" t="str">
        <f t="shared" ca="1" si="6"/>
        <v/>
      </c>
      <c r="N102" s="131"/>
      <c r="O102" s="236"/>
      <c r="P102" s="236"/>
      <c r="Q102" s="236"/>
      <c r="R102" s="236"/>
    </row>
    <row r="103" spans="5:18" ht="24.95" customHeight="1" x14ac:dyDescent="0.25">
      <c r="E103" s="136" t="str">
        <v>LEONARDO  BARTOLI</v>
      </c>
      <c r="F103" s="136" t="str">
        <v/>
      </c>
      <c r="G103" s="240" t="str">
        <f>IFERROR(IF(VLOOKUP(E103,personale[[NOMINATIVO]:[SERVIZIO]],4,FALSE)=0,"",VLOOKUP(E103,personale[[NOMINATIVO]:[SERVIZIO]],4,FALSE)),"")</f>
        <v>Vigilanza</v>
      </c>
      <c r="H103" s="241"/>
      <c r="I103" s="242"/>
      <c r="J103" s="232" t="str">
        <f t="shared" ca="1" si="7"/>
        <v/>
      </c>
      <c r="K103" s="233"/>
      <c r="L103" s="234"/>
      <c r="M103" s="133" t="str">
        <f t="shared" ca="1" si="6"/>
        <v/>
      </c>
      <c r="N103" s="131"/>
      <c r="O103" s="131"/>
      <c r="P103" s="131"/>
      <c r="Q103" s="131"/>
      <c r="R103" s="131"/>
    </row>
    <row r="104" spans="5:18" ht="24.95" customHeight="1" x14ac:dyDescent="0.25">
      <c r="E104" s="136" t="str">
        <v>ALESSANDRO  BATTAGLIA</v>
      </c>
      <c r="F104" s="136" t="str">
        <v/>
      </c>
      <c r="G104" s="240" t="str">
        <f>IFERROR(IF(VLOOKUP(E104,personale[[NOMINATIVO]:[SERVIZIO]],4,FALSE)=0,"",VLOOKUP(E104,personale[[NOMINATIVO]:[SERVIZIO]],4,FALSE)),"")</f>
        <v>Vigilanza</v>
      </c>
      <c r="H104" s="241"/>
      <c r="I104" s="242"/>
      <c r="J104" s="232" t="str">
        <f t="shared" ca="1" si="7"/>
        <v/>
      </c>
      <c r="K104" s="233"/>
      <c r="L104" s="234"/>
      <c r="M104" s="133" t="str">
        <f t="shared" ca="1" si="6"/>
        <v/>
      </c>
    </row>
    <row r="105" spans="5:18" ht="24.95" customHeight="1" x14ac:dyDescent="0.25">
      <c r="E105" s="136" t="str">
        <v>LAURA  CONTRI</v>
      </c>
      <c r="F105" s="136" t="str">
        <v/>
      </c>
      <c r="G105" s="240" t="str">
        <f>IFERROR(IF(VLOOKUP(E105,personale[[NOMINATIVO]:[SERVIZIO]],4,FALSE)=0,"",VLOOKUP(E105,personale[[NOMINATIVO]:[SERVIZIO]],4,FALSE)),"")</f>
        <v>Finanziario</v>
      </c>
      <c r="H105" s="241"/>
      <c r="I105" s="242"/>
      <c r="J105" s="232" t="str">
        <f t="shared" ca="1" si="7"/>
        <v/>
      </c>
      <c r="K105" s="233"/>
      <c r="L105" s="234"/>
      <c r="M105" s="133" t="str">
        <f t="shared" ca="1" si="6"/>
        <v/>
      </c>
    </row>
    <row r="106" spans="5:18" ht="24.95" customHeight="1" x14ac:dyDescent="0.25">
      <c r="E106" s="136" t="str">
        <v>ALESSIO  FRANCIOSI</v>
      </c>
      <c r="F106" s="136" t="str">
        <v/>
      </c>
      <c r="G106" s="240" t="str">
        <f>IFERROR(IF(VLOOKUP(E106,personale[[NOMINATIVO]:[SERVIZIO]],4,FALSE)=0,"",VLOOKUP(E106,personale[[NOMINATIVO]:[SERVIZIO]],4,FALSE)),"")</f>
        <v>Pianificazione</v>
      </c>
      <c r="H106" s="241"/>
      <c r="I106" s="242"/>
      <c r="J106" s="232" t="str">
        <f t="shared" ca="1" si="7"/>
        <v/>
      </c>
      <c r="K106" s="233"/>
      <c r="L106" s="234"/>
      <c r="M106" s="133" t="str">
        <f t="shared" ca="1" si="6"/>
        <v/>
      </c>
    </row>
    <row r="107" spans="5:18" ht="24.95" customHeight="1" x14ac:dyDescent="0.25">
      <c r="E107" s="136" t="str">
        <v>ALESSANDRA  GALLI</v>
      </c>
      <c r="F107" s="136" t="str">
        <v/>
      </c>
      <c r="G107" s="240" t="str">
        <f>IFERROR(IF(VLOOKUP(E107,personale[[NOMINATIVO]:[SERVIZIO]],4,FALSE)=0,"",VLOOKUP(E107,personale[[NOMINATIVO]:[SERVIZIO]],4,FALSE)),"")</f>
        <v>Finanziario</v>
      </c>
      <c r="H107" s="241"/>
      <c r="I107" s="242"/>
      <c r="J107" s="232" t="str">
        <f t="shared" ca="1" si="7"/>
        <v/>
      </c>
      <c r="K107" s="233"/>
      <c r="L107" s="234"/>
      <c r="M107" s="133" t="str">
        <f t="shared" ca="1" si="6"/>
        <v/>
      </c>
    </row>
    <row r="108" spans="5:18" ht="24.95" customHeight="1" x14ac:dyDescent="0.25">
      <c r="E108" s="136" t="str">
        <v>MANUELA  GHERARDI</v>
      </c>
      <c r="F108" s="136" t="str">
        <v/>
      </c>
      <c r="G108" s="240" t="str">
        <f>IFERROR(IF(VLOOKUP(E108,personale[[NOMINATIVO]:[SERVIZIO]],4,FALSE)=0,"",VLOOKUP(E108,personale[[NOMINATIVO]:[SERVIZIO]],4,FALSE)),"")</f>
        <v>Segreteria</v>
      </c>
      <c r="H108" s="241"/>
      <c r="I108" s="242"/>
      <c r="J108" s="232" t="str">
        <f t="shared" ca="1" si="7"/>
        <v/>
      </c>
      <c r="K108" s="233"/>
      <c r="L108" s="234"/>
      <c r="M108" s="133" t="str">
        <f t="shared" ca="1" si="6"/>
        <v/>
      </c>
      <c r="R108" s="134"/>
    </row>
    <row r="109" spans="5:18" ht="24.95" customHeight="1" x14ac:dyDescent="0.25">
      <c r="E109" s="136" t="str">
        <v>DYRON  LOPEZ</v>
      </c>
      <c r="F109" s="136" t="str">
        <v/>
      </c>
      <c r="G109" s="240" t="str">
        <f>IFERROR(IF(VLOOKUP(E109,personale[[NOMINATIVO]:[SERVIZIO]],4,FALSE)=0,"",VLOOKUP(E109,personale[[NOMINATIVO]:[SERVIZIO]],4,FALSE)),"")</f>
        <v>Vigilanza</v>
      </c>
      <c r="H109" s="241"/>
      <c r="I109" s="242"/>
      <c r="J109" s="232" t="str">
        <f t="shared" ca="1" si="7"/>
        <v/>
      </c>
      <c r="K109" s="233"/>
      <c r="L109" s="234"/>
      <c r="M109" s="133" t="str">
        <f t="shared" ca="1" si="6"/>
        <v/>
      </c>
      <c r="R109" s="131"/>
    </row>
    <row r="110" spans="5:18" ht="24.95" customHeight="1" x14ac:dyDescent="0.25">
      <c r="E110" s="136" t="str">
        <v>FAUSTO  MINELLI</v>
      </c>
      <c r="F110" s="136" t="str">
        <v/>
      </c>
      <c r="G110" s="240" t="str">
        <f>IFERROR(IF(VLOOKUP(E110,personale[[NOMINATIVO]:[SERVIZIO]],4,FALSE)=0,"",VLOOKUP(E110,personale[[NOMINATIVO]:[SERVIZIO]],4,FALSE)),"")</f>
        <v>Pianificazione</v>
      </c>
      <c r="H110" s="241"/>
      <c r="I110" s="242"/>
      <c r="J110" s="232" t="str">
        <f t="shared" ca="1" si="7"/>
        <v/>
      </c>
      <c r="K110" s="233"/>
      <c r="L110" s="234"/>
      <c r="M110" s="133" t="str">
        <f t="shared" ca="1" si="6"/>
        <v/>
      </c>
    </row>
    <row r="111" spans="5:18" ht="24.95" customHeight="1" x14ac:dyDescent="0.25">
      <c r="E111" s="136" t="str">
        <v>GIULIANO  MONZALI</v>
      </c>
      <c r="F111" s="136" t="str">
        <v/>
      </c>
      <c r="G111" s="240" t="str">
        <f>IFERROR(IF(VLOOKUP(E111,personale[[NOMINATIVO]:[SERVIZIO]],4,FALSE)=0,"",VLOOKUP(E111,personale[[NOMINATIVO]:[SERVIZIO]],4,FALSE)),"")</f>
        <v>Tecnico</v>
      </c>
      <c r="H111" s="241"/>
      <c r="I111" s="242"/>
      <c r="J111" s="232" t="str">
        <f t="shared" ca="1" si="7"/>
        <v/>
      </c>
      <c r="K111" s="233"/>
      <c r="L111" s="234"/>
      <c r="M111" s="133" t="str">
        <f t="shared" ca="1" si="6"/>
        <v/>
      </c>
      <c r="N111" s="41"/>
      <c r="O111" s="41"/>
      <c r="P111" s="41"/>
      <c r="Q111" s="41"/>
      <c r="R111" s="41"/>
    </row>
    <row r="112" spans="5:18" ht="24.95" customHeight="1" x14ac:dyDescent="0.25">
      <c r="E112" s="136" t="str">
        <v>GABRIELE  MORDINI</v>
      </c>
      <c r="F112" s="136" t="str">
        <v/>
      </c>
      <c r="G112" s="240" t="str">
        <f>IFERROR(IF(VLOOKUP(E112,personale[[NOMINATIVO]:[SERVIZIO]],4,FALSE)=0,"",VLOOKUP(E112,personale[[NOMINATIVO]:[SERVIZIO]],4,FALSE)),"")</f>
        <v>Tecnico</v>
      </c>
      <c r="H112" s="241"/>
      <c r="I112" s="242"/>
      <c r="J112" s="232" t="str">
        <f t="shared" ca="1" si="7"/>
        <v/>
      </c>
      <c r="K112" s="233"/>
      <c r="L112" s="234"/>
      <c r="M112" s="133" t="str">
        <f t="shared" ca="1" si="6"/>
        <v/>
      </c>
      <c r="N112" s="41"/>
      <c r="O112" s="41"/>
      <c r="P112" s="41"/>
      <c r="Q112" s="41"/>
      <c r="R112" s="41"/>
    </row>
    <row r="113" spans="5:18" ht="24.95" customHeight="1" x14ac:dyDescent="0.25">
      <c r="E113" s="136" t="str">
        <v>CLAUDIA  PIACENTINI</v>
      </c>
      <c r="F113" s="136" t="str">
        <v/>
      </c>
      <c r="G113" s="240" t="str">
        <f>IFERROR(IF(VLOOKUP(E113,personale[[NOMINATIVO]:[SERVIZIO]],4,FALSE)=0,"",VLOOKUP(E113,personale[[NOMINATIVO]:[SERVIZIO]],4,FALSE)),"")</f>
        <v>Vigilanza</v>
      </c>
      <c r="H113" s="241"/>
      <c r="I113" s="242"/>
      <c r="J113" s="232" t="str">
        <f t="shared" ca="1" si="7"/>
        <v/>
      </c>
      <c r="K113" s="233"/>
      <c r="L113" s="234"/>
      <c r="M113" s="133" t="str">
        <f t="shared" ca="1" si="6"/>
        <v/>
      </c>
      <c r="N113" s="41"/>
      <c r="O113" s="41"/>
      <c r="P113" s="41"/>
      <c r="Q113" s="41"/>
      <c r="R113" s="41"/>
    </row>
    <row r="114" spans="5:18" ht="24.95" customHeight="1" x14ac:dyDescent="0.25">
      <c r="E114" s="136" t="str">
        <v>GIULIANO  POZZI</v>
      </c>
      <c r="F114" s="136" t="str">
        <v/>
      </c>
      <c r="G114" s="240" t="str">
        <f>IFERROR(IF(VLOOKUP(E114,personale[[NOMINATIVO]:[SERVIZIO]],4,FALSE)=0,"",VLOOKUP(E114,personale[[NOMINATIVO]:[SERVIZIO]],4,FALSE)),"")</f>
        <v>Segreteria</v>
      </c>
      <c r="H114" s="241"/>
      <c r="I114" s="242"/>
      <c r="J114" s="232" t="str">
        <f t="shared" ca="1" si="7"/>
        <v/>
      </c>
      <c r="K114" s="233"/>
      <c r="L114" s="234"/>
      <c r="M114" s="133" t="str">
        <f t="shared" ca="1" si="6"/>
        <v/>
      </c>
      <c r="N114" s="41"/>
      <c r="O114" s="41"/>
      <c r="P114" s="41"/>
      <c r="Q114" s="41"/>
      <c r="R114" s="41"/>
    </row>
    <row r="115" spans="5:18" ht="24.95" customHeight="1" x14ac:dyDescent="0.25">
      <c r="E115" s="136" t="str">
        <v>STEFANIA  PRANDO</v>
      </c>
      <c r="F115" s="136" t="str">
        <v/>
      </c>
      <c r="G115" s="240" t="str">
        <f>IFERROR(IF(VLOOKUP(E115,personale[[NOMINATIVO]:[SERVIZIO]],4,FALSE)=0,"",VLOOKUP(E115,personale[[NOMINATIVO]:[SERVIZIO]],4,FALSE)),"")</f>
        <v>Segreteria</v>
      </c>
      <c r="H115" s="241"/>
      <c r="I115" s="242"/>
      <c r="J115" s="232" t="str">
        <f t="shared" ca="1" si="7"/>
        <v/>
      </c>
      <c r="K115" s="233"/>
      <c r="L115" s="234"/>
      <c r="M115" s="133" t="str">
        <f t="shared" ca="1" si="6"/>
        <v/>
      </c>
      <c r="N115" s="41"/>
      <c r="O115" s="41"/>
      <c r="P115" s="41"/>
      <c r="Q115" s="41"/>
      <c r="R115" s="41"/>
    </row>
    <row r="116" spans="5:18" ht="24.95" customHeight="1" x14ac:dyDescent="0.25">
      <c r="E116" s="136" t="str">
        <v>LARA  ROSI</v>
      </c>
      <c r="F116" s="136" t="str">
        <v/>
      </c>
      <c r="G116" s="240" t="str">
        <f>IFERROR(IF(VLOOKUP(E116,personale[[NOMINATIVO]:[SERVIZIO]],4,FALSE)=0,"",VLOOKUP(E116,personale[[NOMINATIVO]:[SERVIZIO]],4,FALSE)),"")</f>
        <v>Finanziario</v>
      </c>
      <c r="H116" s="241"/>
      <c r="I116" s="242"/>
      <c r="J116" s="232" t="str">
        <f t="shared" ca="1" si="7"/>
        <v/>
      </c>
      <c r="K116" s="233"/>
      <c r="L116" s="234"/>
      <c r="M116" s="133" t="str">
        <f t="shared" ca="1" si="6"/>
        <v/>
      </c>
      <c r="N116" s="41"/>
      <c r="O116" s="41"/>
      <c r="P116" s="41"/>
      <c r="Q116" s="41"/>
      <c r="R116" s="41"/>
    </row>
    <row r="117" spans="5:18" ht="24.95" customHeight="1" x14ac:dyDescent="0.25">
      <c r="E117" s="136" t="str">
        <v>ANDREA  SANTI</v>
      </c>
      <c r="F117" s="136" t="str">
        <v/>
      </c>
      <c r="G117" s="240" t="str">
        <f>IFERROR(IF(VLOOKUP(E117,personale[[NOMINATIVO]:[SERVIZIO]],4,FALSE)=0,"",VLOOKUP(E117,personale[[NOMINATIVO]:[SERVIZIO]],4,FALSE)),"")</f>
        <v>Tecnico</v>
      </c>
      <c r="H117" s="241"/>
      <c r="I117" s="242"/>
      <c r="J117" s="232" t="str">
        <f t="shared" ca="1" si="7"/>
        <v/>
      </c>
      <c r="K117" s="233"/>
      <c r="L117" s="234"/>
      <c r="M117" s="133" t="str">
        <f t="shared" ca="1" si="6"/>
        <v/>
      </c>
    </row>
    <row r="118" spans="5:18" ht="24.95" customHeight="1" x14ac:dyDescent="0.25">
      <c r="E118" s="136" t="str">
        <v>GIOVANNI  SAVINI</v>
      </c>
      <c r="F118" s="136" t="str">
        <v/>
      </c>
      <c r="G118" s="240" t="str">
        <f>IFERROR(IF(VLOOKUP(E118,personale[[NOMINATIVO]:[SERVIZIO]],4,FALSE)=0,"",VLOOKUP(E118,personale[[NOMINATIVO]:[SERVIZIO]],4,FALSE)),"")</f>
        <v>Pianificazione</v>
      </c>
      <c r="H118" s="241"/>
      <c r="I118" s="242"/>
      <c r="J118" s="232" t="str">
        <f t="shared" ca="1" si="7"/>
        <v/>
      </c>
      <c r="K118" s="233"/>
      <c r="L118" s="234"/>
      <c r="M118" s="133" t="str">
        <f t="shared" ca="1" si="6"/>
        <v/>
      </c>
    </row>
    <row r="119" spans="5:18" ht="24.95" customHeight="1" x14ac:dyDescent="0.25">
      <c r="E119" s="136" t="str">
        <v>MELISSA  ZANELLI</v>
      </c>
      <c r="F119" s="136" t="str">
        <v/>
      </c>
      <c r="G119" s="240" t="str">
        <f>IFERROR(IF(VLOOKUP(E119,personale[[NOMINATIVO]:[SERVIZIO]],4,FALSE)=0,"",VLOOKUP(E119,personale[[NOMINATIVO]:[SERVIZIO]],4,FALSE)),"")</f>
        <v>Vigilanza</v>
      </c>
      <c r="H119" s="241"/>
      <c r="I119" s="242"/>
      <c r="J119" s="232" t="str">
        <f t="shared" ref="J119:J124" ca="1" si="8">IF(SUMIF($O$74:$Q$95,E119,$N$74:$N$95)=0,"",SUMIF($O$74:$Q$95,E119,$N$74:$N$95))</f>
        <v/>
      </c>
      <c r="K119" s="233"/>
      <c r="L119" s="234"/>
      <c r="M119" s="133" t="str">
        <f t="shared" ca="1" si="6"/>
        <v/>
      </c>
    </row>
    <row r="120" spans="5:18" ht="24.95" customHeight="1" x14ac:dyDescent="0.25">
      <c r="E120" s="136"/>
      <c r="F120" s="136"/>
      <c r="G120" s="240" t="str">
        <f>IFERROR(IF(VLOOKUP(E120,personale[[NOMINATIVO]:[SERVIZIO]],4,FALSE)=0,"",VLOOKUP(E120,personale[[NOMINATIVO]:[SERVIZIO]],4,FALSE)),"")</f>
        <v/>
      </c>
      <c r="H120" s="241"/>
      <c r="I120" s="242"/>
      <c r="J120" s="232" t="str">
        <f t="shared" ca="1" si="8"/>
        <v/>
      </c>
      <c r="K120" s="233"/>
      <c r="L120" s="234"/>
      <c r="M120" s="133" t="str">
        <f t="shared" ca="1" si="6"/>
        <v/>
      </c>
    </row>
    <row r="121" spans="5:18" ht="24.95" customHeight="1" x14ac:dyDescent="0.25">
      <c r="E121" s="136"/>
      <c r="F121" s="136"/>
      <c r="G121" s="240" t="str">
        <f>IFERROR(IF(VLOOKUP(E121,personale[[NOMINATIVO]:[SERVIZIO]],4,FALSE)=0,"",VLOOKUP(E121,personale[[NOMINATIVO]:[SERVIZIO]],4,FALSE)),"")</f>
        <v/>
      </c>
      <c r="H121" s="241"/>
      <c r="I121" s="242"/>
      <c r="J121" s="232" t="str">
        <f t="shared" ca="1" si="8"/>
        <v/>
      </c>
      <c r="K121" s="233"/>
      <c r="L121" s="234"/>
      <c r="M121" s="133" t="str">
        <f t="shared" ca="1" si="6"/>
        <v/>
      </c>
    </row>
    <row r="122" spans="5:18" ht="24.95" customHeight="1" x14ac:dyDescent="0.25">
      <c r="E122" s="136"/>
      <c r="F122" s="136"/>
      <c r="G122" s="240" t="str">
        <f>IFERROR(IF(VLOOKUP(E122,personale[[NOMINATIVO]:[SERVIZIO]],4,FALSE)=0,"",VLOOKUP(E122,personale[[NOMINATIVO]:[SERVIZIO]],4,FALSE)),"")</f>
        <v/>
      </c>
      <c r="H122" s="241"/>
      <c r="I122" s="242"/>
      <c r="J122" s="232" t="str">
        <f t="shared" ca="1" si="8"/>
        <v/>
      </c>
      <c r="K122" s="233"/>
      <c r="L122" s="234"/>
      <c r="M122" s="133" t="str">
        <f t="shared" ca="1" si="6"/>
        <v/>
      </c>
    </row>
    <row r="123" spans="5:18" ht="24.95" customHeight="1" x14ac:dyDescent="0.25">
      <c r="E123" s="136"/>
      <c r="F123" s="136"/>
      <c r="G123" s="240" t="str">
        <f>IFERROR(IF(VLOOKUP(E123,personale[[NOMINATIVO]:[SERVIZIO]],4,FALSE)=0,"",VLOOKUP(E123,personale[[NOMINATIVO]:[SERVIZIO]],4,FALSE)),"")</f>
        <v/>
      </c>
      <c r="H123" s="241"/>
      <c r="I123" s="242"/>
      <c r="J123" s="232" t="str">
        <f t="shared" ca="1" si="8"/>
        <v/>
      </c>
      <c r="K123" s="233"/>
      <c r="L123" s="234"/>
      <c r="M123" s="133" t="str">
        <f t="shared" ca="1" si="6"/>
        <v/>
      </c>
    </row>
    <row r="124" spans="5:18" ht="24.95" customHeight="1" x14ac:dyDescent="0.25">
      <c r="E124" s="136"/>
      <c r="F124" s="136"/>
      <c r="G124" s="240" t="str">
        <f>IFERROR(IF(VLOOKUP(E124,personale[[NOMINATIVO]:[SERVIZIO]],4,FALSE)=0,"",VLOOKUP(E124,personale[[NOMINATIVO]:[SERVIZIO]],4,FALSE)),"")</f>
        <v/>
      </c>
      <c r="H124" s="241"/>
      <c r="I124" s="242"/>
      <c r="J124" s="232" t="str">
        <f t="shared" ca="1" si="8"/>
        <v/>
      </c>
      <c r="K124" s="233"/>
      <c r="L124" s="234"/>
      <c r="M124" s="133" t="str">
        <f t="shared" ca="1" si="6"/>
        <v/>
      </c>
    </row>
    <row r="125" spans="5:18" ht="5.0999999999999996" customHeight="1" x14ac:dyDescent="0.25"/>
    <row r="126" spans="5:18" ht="24.95" customHeight="1" x14ac:dyDescent="0.25">
      <c r="E126" s="141"/>
      <c r="F126" s="141"/>
      <c r="G126" s="141"/>
      <c r="H126" s="206" t="s">
        <v>77</v>
      </c>
      <c r="I126" s="142"/>
      <c r="J126" s="235">
        <f ca="1">SUBTOTAL(109,J99:K124)</f>
        <v>0</v>
      </c>
      <c r="K126" s="235"/>
      <c r="L126" s="235"/>
      <c r="M126" s="207">
        <f ca="1">SUBTOTAL(109,M99:N124)</f>
        <v>0</v>
      </c>
    </row>
    <row r="127" spans="5:18" ht="9.9499999999999993" customHeight="1" x14ac:dyDescent="0.25"/>
    <row r="128" spans="5:18" ht="20.100000000000001" hidden="1" customHeight="1" x14ac:dyDescent="0.25"/>
    <row r="129" s="1" customFormat="1" ht="20.100000000000001" hidden="1" customHeight="1" x14ac:dyDescent="0.25"/>
    <row r="130" s="1" customFormat="1" ht="20.100000000000001" hidden="1" customHeight="1" x14ac:dyDescent="0.25"/>
    <row r="131" s="1" customFormat="1" ht="20.100000000000001" hidden="1" customHeight="1" x14ac:dyDescent="0.25"/>
    <row r="132" s="1" customFormat="1" ht="20.100000000000001" hidden="1" customHeight="1" x14ac:dyDescent="0.25"/>
    <row r="133" s="1" customFormat="1" ht="20.100000000000001" hidden="1" customHeight="1" x14ac:dyDescent="0.25"/>
    <row r="134" s="1" customFormat="1" ht="20.100000000000001" hidden="1" customHeight="1" x14ac:dyDescent="0.25"/>
    <row r="135" s="1" customFormat="1" ht="20.100000000000001" hidden="1" customHeight="1" x14ac:dyDescent="0.25"/>
    <row r="136" s="1" customFormat="1" ht="20.100000000000001" hidden="1" customHeight="1" x14ac:dyDescent="0.25"/>
    <row r="137" s="1" customFormat="1" ht="20.100000000000001" hidden="1" customHeight="1" x14ac:dyDescent="0.25"/>
    <row r="138" s="1" customFormat="1" ht="20.100000000000001" hidden="1" customHeight="1" x14ac:dyDescent="0.25"/>
    <row r="139" s="1" customFormat="1" ht="20.100000000000001" hidden="1" customHeight="1" x14ac:dyDescent="0.25"/>
    <row r="140" s="1" customFormat="1" ht="20.100000000000001" hidden="1" customHeight="1" x14ac:dyDescent="0.25"/>
    <row r="141" s="1" customFormat="1" ht="20.100000000000001" hidden="1" customHeight="1" x14ac:dyDescent="0.25"/>
    <row r="142" s="1" customFormat="1" ht="20.100000000000001" hidden="1" customHeight="1" x14ac:dyDescent="0.25"/>
    <row r="143" s="1" customFormat="1" ht="20.100000000000001" hidden="1" customHeight="1" x14ac:dyDescent="0.25"/>
    <row r="144" s="1" customFormat="1" ht="20.100000000000001" hidden="1" customHeight="1" x14ac:dyDescent="0.25"/>
    <row r="145" s="1" customFormat="1" ht="20.100000000000001" hidden="1" customHeight="1" x14ac:dyDescent="0.25"/>
    <row r="146" s="1" customFormat="1" ht="20.100000000000001" hidden="1" customHeight="1" x14ac:dyDescent="0.25"/>
    <row r="147" s="1" customFormat="1" ht="20.100000000000001" hidden="1" customHeight="1" x14ac:dyDescent="0.25"/>
    <row r="148" s="1" customFormat="1" ht="20.100000000000001" hidden="1" customHeight="1" x14ac:dyDescent="0.25"/>
    <row r="149" s="1" customFormat="1" ht="20.100000000000001" hidden="1" customHeight="1" x14ac:dyDescent="0.25"/>
    <row r="150" s="1" customFormat="1" ht="20.100000000000001" hidden="1" customHeight="1" x14ac:dyDescent="0.25"/>
    <row r="151" s="1" customFormat="1" ht="20.100000000000001" hidden="1" customHeight="1" x14ac:dyDescent="0.25"/>
    <row r="152" s="1" customFormat="1" ht="20.100000000000001" hidden="1" customHeight="1" x14ac:dyDescent="0.25"/>
    <row r="153" s="1" customFormat="1" ht="20.100000000000001" hidden="1" customHeight="1" x14ac:dyDescent="0.25"/>
    <row r="154" s="1" customFormat="1" ht="20.100000000000001" hidden="1" customHeight="1" x14ac:dyDescent="0.25"/>
    <row r="155" s="1" customFormat="1" ht="20.100000000000001" hidden="1" customHeight="1" x14ac:dyDescent="0.25"/>
    <row r="156" s="1" customFormat="1" ht="20.100000000000001" hidden="1" customHeight="1" x14ac:dyDescent="0.25"/>
    <row r="157" s="1" customFormat="1" ht="20.100000000000001" hidden="1" customHeight="1" x14ac:dyDescent="0.25"/>
    <row r="158" s="1" customFormat="1" ht="20.100000000000001" hidden="1" customHeight="1" x14ac:dyDescent="0.25"/>
    <row r="159" s="1" customFormat="1" ht="20.100000000000001" hidden="1" customHeight="1" x14ac:dyDescent="0.25"/>
    <row r="160" s="1" customFormat="1" ht="20.100000000000001" hidden="1" customHeight="1" x14ac:dyDescent="0.25"/>
    <row r="161" s="1" customFormat="1" ht="20.100000000000001" hidden="1" customHeight="1" x14ac:dyDescent="0.25"/>
    <row r="162" s="1" customFormat="1" ht="20.100000000000001" hidden="1" customHeight="1" x14ac:dyDescent="0.25"/>
    <row r="163" s="1" customFormat="1" ht="20.100000000000001" hidden="1" customHeight="1" x14ac:dyDescent="0.25"/>
    <row r="164" s="1" customFormat="1" ht="20.100000000000001" hidden="1" customHeight="1" x14ac:dyDescent="0.25"/>
    <row r="165" s="1" customFormat="1" ht="20.100000000000001" hidden="1" customHeight="1" x14ac:dyDescent="0.25"/>
    <row r="166" s="1" customFormat="1" ht="20.100000000000001" hidden="1" customHeight="1" x14ac:dyDescent="0.25"/>
    <row r="167" s="1" customFormat="1" ht="20.100000000000001" hidden="1" customHeight="1" x14ac:dyDescent="0.25"/>
    <row r="168" s="1" customFormat="1" ht="20.100000000000001" hidden="1" customHeight="1" x14ac:dyDescent="0.25"/>
    <row r="169" s="1" customFormat="1" ht="20.100000000000001" hidden="1" customHeight="1" x14ac:dyDescent="0.25"/>
    <row r="170" s="1" customFormat="1" ht="20.100000000000001" hidden="1" customHeight="1" x14ac:dyDescent="0.25"/>
    <row r="171" s="1" customFormat="1" ht="20.100000000000001" hidden="1" customHeight="1" x14ac:dyDescent="0.25"/>
    <row r="172" s="1" customFormat="1" ht="20.100000000000001" hidden="1" customHeight="1" x14ac:dyDescent="0.25"/>
    <row r="173" s="1" customFormat="1" ht="20.100000000000001" hidden="1" customHeight="1" x14ac:dyDescent="0.25"/>
    <row r="174" s="1" customFormat="1" ht="20.100000000000001" hidden="1" customHeight="1" x14ac:dyDescent="0.25"/>
    <row r="175" s="1" customFormat="1" ht="20.100000000000001" hidden="1" customHeight="1" x14ac:dyDescent="0.25"/>
    <row r="176" s="1" customFormat="1" ht="20.100000000000001" hidden="1" customHeight="1" x14ac:dyDescent="0.25"/>
    <row r="177" s="1" customFormat="1" ht="20.100000000000001" hidden="1" customHeight="1" x14ac:dyDescent="0.25"/>
    <row r="178" s="1" customFormat="1" ht="20.100000000000001" hidden="1" customHeight="1" x14ac:dyDescent="0.25"/>
    <row r="179" s="1" customFormat="1" ht="20.100000000000001" hidden="1" customHeight="1" x14ac:dyDescent="0.25"/>
    <row r="180" s="1" customFormat="1" ht="20.100000000000001" hidden="1" customHeight="1" x14ac:dyDescent="0.25"/>
    <row r="181" s="1" customFormat="1" ht="20.100000000000001" hidden="1" customHeight="1" x14ac:dyDescent="0.25"/>
    <row r="182" s="1" customFormat="1" ht="20.100000000000001" hidden="1" customHeight="1" x14ac:dyDescent="0.25"/>
    <row r="183" s="1" customFormat="1" ht="20.100000000000001" hidden="1" customHeight="1" x14ac:dyDescent="0.25"/>
    <row r="184" s="1" customFormat="1" ht="15" customHeight="1" x14ac:dyDescent="0.25"/>
    <row r="185" s="1" customFormat="1" ht="15" customHeight="1" x14ac:dyDescent="0.25"/>
    <row r="186" s="1" customFormat="1" ht="15" customHeight="1" x14ac:dyDescent="0.25"/>
    <row r="187" s="1" customFormat="1" ht="15" customHeight="1" x14ac:dyDescent="0.25"/>
    <row r="188" s="1" customFormat="1" ht="15" customHeight="1" x14ac:dyDescent="0.25"/>
    <row r="189" s="1" customFormat="1" ht="15" customHeight="1" x14ac:dyDescent="0.25"/>
    <row r="190" s="1" customFormat="1" ht="15" customHeight="1" x14ac:dyDescent="0.25"/>
    <row r="191" s="1" customFormat="1" ht="15" customHeight="1" x14ac:dyDescent="0.25"/>
    <row r="192" s="1" customFormat="1" ht="15" customHeight="1" x14ac:dyDescent="0.25"/>
    <row r="193" s="1" customFormat="1" ht="15" customHeight="1" x14ac:dyDescent="0.25"/>
    <row r="194" s="1" customFormat="1" ht="15" customHeight="1" x14ac:dyDescent="0.25"/>
    <row r="195" s="1" customFormat="1" ht="15" customHeight="1" x14ac:dyDescent="0.25"/>
    <row r="196" s="1" customFormat="1" ht="15" customHeight="1" x14ac:dyDescent="0.25"/>
    <row r="197" s="1" customFormat="1" ht="15" customHeight="1" x14ac:dyDescent="0.25"/>
    <row r="198" s="1" customFormat="1" ht="15" customHeight="1" x14ac:dyDescent="0.25"/>
    <row r="199" s="1" customFormat="1" ht="15" customHeight="1" x14ac:dyDescent="0.25"/>
    <row r="200" s="1" customFormat="1" ht="15" customHeight="1" x14ac:dyDescent="0.25"/>
    <row r="201" s="1" customFormat="1" ht="15" customHeight="1" x14ac:dyDescent="0.25"/>
    <row r="202" s="1" customFormat="1" ht="15" customHeight="1" x14ac:dyDescent="0.25"/>
    <row r="203" s="1" customFormat="1" ht="15" customHeight="1" x14ac:dyDescent="0.25"/>
    <row r="204" s="1" customFormat="1" ht="15" customHeight="1" x14ac:dyDescent="0.25"/>
    <row r="205" s="1" customFormat="1" ht="15" customHeight="1" x14ac:dyDescent="0.25"/>
    <row r="206" s="1" customFormat="1" ht="15" customHeight="1" x14ac:dyDescent="0.25"/>
    <row r="207" s="1" customFormat="1" ht="15" customHeight="1" x14ac:dyDescent="0.25"/>
    <row r="208" s="1" customFormat="1" ht="15" customHeight="1" x14ac:dyDescent="0.25"/>
    <row r="209" s="1" customFormat="1" ht="15" customHeight="1" x14ac:dyDescent="0.25"/>
    <row r="210" s="1" customFormat="1" ht="15" customHeight="1" x14ac:dyDescent="0.25"/>
    <row r="211" s="1" customFormat="1" ht="15" customHeight="1" x14ac:dyDescent="0.25"/>
    <row r="212" s="1" customFormat="1" ht="15" customHeight="1" x14ac:dyDescent="0.25"/>
    <row r="213" s="1" customFormat="1" ht="15" customHeight="1" x14ac:dyDescent="0.25"/>
    <row r="214" s="1" customFormat="1" ht="15" customHeight="1" x14ac:dyDescent="0.25"/>
    <row r="215" s="1" customFormat="1" ht="15" customHeight="1" x14ac:dyDescent="0.25"/>
    <row r="216" s="1" customFormat="1" ht="15" customHeight="1" x14ac:dyDescent="0.25"/>
    <row r="217" s="1" customFormat="1" ht="15" customHeight="1" x14ac:dyDescent="0.25"/>
    <row r="218" s="1" customFormat="1" ht="15" customHeight="1" x14ac:dyDescent="0.25"/>
    <row r="219" s="1" customFormat="1" ht="15" customHeight="1" x14ac:dyDescent="0.25"/>
    <row r="220" s="1" customFormat="1"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sheetData>
  <sheetProtection sheet="1" objects="1" scenarios="1" selectLockedCells="1" autoFilter="0"/>
  <autoFilter ref="E98:M124" xr:uid="{17F8E9DB-65E6-446E-A5D0-B304255DAE76}">
    <filterColumn colId="2" showButton="0"/>
    <filterColumn colId="3" showButton="0"/>
    <filterColumn colId="5" showButton="0"/>
    <filterColumn colId="6" showButton="0"/>
  </autoFilter>
  <mergeCells count="212">
    <mergeCell ref="G115:I115"/>
    <mergeCell ref="G116:I116"/>
    <mergeCell ref="R64:R65"/>
    <mergeCell ref="L34:M34"/>
    <mergeCell ref="F64:J65"/>
    <mergeCell ref="E11:J11"/>
    <mergeCell ref="O64:P65"/>
    <mergeCell ref="G101:I101"/>
    <mergeCell ref="G102:I102"/>
    <mergeCell ref="G103:I103"/>
    <mergeCell ref="G104:I104"/>
    <mergeCell ref="E46:F46"/>
    <mergeCell ref="L57:M57"/>
    <mergeCell ref="Q63:R63"/>
    <mergeCell ref="N63:P63"/>
    <mergeCell ref="R60:R62"/>
    <mergeCell ref="K60:L62"/>
    <mergeCell ref="H30:K30"/>
    <mergeCell ref="H31:K31"/>
    <mergeCell ref="H32:K32"/>
    <mergeCell ref="H29:K29"/>
    <mergeCell ref="G105:I105"/>
    <mergeCell ref="Q60:Q62"/>
    <mergeCell ref="N24:O24"/>
    <mergeCell ref="H28:K28"/>
    <mergeCell ref="N60:O62"/>
    <mergeCell ref="P60:P62"/>
    <mergeCell ref="F60:J62"/>
    <mergeCell ref="F63:J63"/>
    <mergeCell ref="O34:R34"/>
    <mergeCell ref="G114:I114"/>
    <mergeCell ref="G106:I106"/>
    <mergeCell ref="G107:I107"/>
    <mergeCell ref="G108:I108"/>
    <mergeCell ref="G109:I109"/>
    <mergeCell ref="G110:I110"/>
    <mergeCell ref="G111:I111"/>
    <mergeCell ref="G112:I112"/>
    <mergeCell ref="G113:I113"/>
    <mergeCell ref="M27:R32"/>
    <mergeCell ref="K96:L96"/>
    <mergeCell ref="E47:F47"/>
    <mergeCell ref="E48:F48"/>
    <mergeCell ref="E56:F56"/>
    <mergeCell ref="E55:F55"/>
    <mergeCell ref="L37:M37"/>
    <mergeCell ref="L38:M38"/>
    <mergeCell ref="L39:M39"/>
    <mergeCell ref="L40:M40"/>
    <mergeCell ref="L41:M41"/>
    <mergeCell ref="E54:F54"/>
    <mergeCell ref="L42:M42"/>
    <mergeCell ref="L43:M43"/>
    <mergeCell ref="L44:M44"/>
    <mergeCell ref="L45:M45"/>
    <mergeCell ref="L46:M46"/>
    <mergeCell ref="L48:M48"/>
    <mergeCell ref="L49:M49"/>
    <mergeCell ref="L50:M50"/>
    <mergeCell ref="L51:M51"/>
    <mergeCell ref="E49:F49"/>
    <mergeCell ref="E50:F50"/>
    <mergeCell ref="E45:F45"/>
    <mergeCell ref="L56:M56"/>
    <mergeCell ref="E73:G73"/>
    <mergeCell ref="H73:J73"/>
    <mergeCell ref="L52:M52"/>
    <mergeCell ref="L53:M53"/>
    <mergeCell ref="M1:R2"/>
    <mergeCell ref="N9:O9"/>
    <mergeCell ref="N14:O14"/>
    <mergeCell ref="H7:L9"/>
    <mergeCell ref="E26:H26"/>
    <mergeCell ref="E1:L1"/>
    <mergeCell ref="F2:L2"/>
    <mergeCell ref="E44:F44"/>
    <mergeCell ref="Q7:R9"/>
    <mergeCell ref="Q11:R11"/>
    <mergeCell ref="E3:R4"/>
    <mergeCell ref="O5:R5"/>
    <mergeCell ref="H5:M5"/>
    <mergeCell ref="E38:F38"/>
    <mergeCell ref="E39:F39"/>
    <mergeCell ref="E40:F40"/>
    <mergeCell ref="E16:F16"/>
    <mergeCell ref="E35:F35"/>
    <mergeCell ref="Q14:R14"/>
    <mergeCell ref="F27:K27"/>
    <mergeCell ref="M72:N72"/>
    <mergeCell ref="N21:O21"/>
    <mergeCell ref="N23:O23"/>
    <mergeCell ref="E51:F51"/>
    <mergeCell ref="E52:F52"/>
    <mergeCell ref="E53:F53"/>
    <mergeCell ref="I57:J57"/>
    <mergeCell ref="H34:J34"/>
    <mergeCell ref="E34:G34"/>
    <mergeCell ref="E36:F36"/>
    <mergeCell ref="E37:F37"/>
    <mergeCell ref="L54:M54"/>
    <mergeCell ref="L55:M55"/>
    <mergeCell ref="L35:M35"/>
    <mergeCell ref="L36:M36"/>
    <mergeCell ref="E60:E65"/>
    <mergeCell ref="L47:M47"/>
    <mergeCell ref="M60:M62"/>
    <mergeCell ref="K63:M63"/>
    <mergeCell ref="L64:M65"/>
    <mergeCell ref="E41:F41"/>
    <mergeCell ref="E42:F42"/>
    <mergeCell ref="E43:F43"/>
    <mergeCell ref="E76:F76"/>
    <mergeCell ref="E77:F77"/>
    <mergeCell ref="E78:F78"/>
    <mergeCell ref="E79:F79"/>
    <mergeCell ref="E95:F95"/>
    <mergeCell ref="I96:J96"/>
    <mergeCell ref="E94:F94"/>
    <mergeCell ref="E85:F85"/>
    <mergeCell ref="E86:F86"/>
    <mergeCell ref="E87:F87"/>
    <mergeCell ref="E88:F88"/>
    <mergeCell ref="E89:F89"/>
    <mergeCell ref="E80:F80"/>
    <mergeCell ref="E81:F81"/>
    <mergeCell ref="E82:F82"/>
    <mergeCell ref="E83:F83"/>
    <mergeCell ref="E84:F84"/>
    <mergeCell ref="E90:F90"/>
    <mergeCell ref="E91:F91"/>
    <mergeCell ref="E92:F92"/>
    <mergeCell ref="E93:F93"/>
    <mergeCell ref="G124:I124"/>
    <mergeCell ref="O95:Q95"/>
    <mergeCell ref="O35:R39"/>
    <mergeCell ref="E68:R69"/>
    <mergeCell ref="G99:I99"/>
    <mergeCell ref="G100:I100"/>
    <mergeCell ref="G98:I98"/>
    <mergeCell ref="O73:Q73"/>
    <mergeCell ref="O74:Q74"/>
    <mergeCell ref="O75:Q75"/>
    <mergeCell ref="O76:Q76"/>
    <mergeCell ref="O77:Q77"/>
    <mergeCell ref="O78:Q78"/>
    <mergeCell ref="O79:Q79"/>
    <mergeCell ref="O80:Q80"/>
    <mergeCell ref="O81:Q81"/>
    <mergeCell ref="O94:Q94"/>
    <mergeCell ref="E74:F74"/>
    <mergeCell ref="E75:F75"/>
    <mergeCell ref="O82:Q82"/>
    <mergeCell ref="O83:Q83"/>
    <mergeCell ref="O84:Q84"/>
    <mergeCell ref="O85:Q85"/>
    <mergeCell ref="O86:Q86"/>
    <mergeCell ref="O87:Q87"/>
    <mergeCell ref="J118:L118"/>
    <mergeCell ref="J119:L119"/>
    <mergeCell ref="J120:L120"/>
    <mergeCell ref="O92:Q92"/>
    <mergeCell ref="O93:Q93"/>
    <mergeCell ref="O88:Q88"/>
    <mergeCell ref="O89:Q89"/>
    <mergeCell ref="O90:Q90"/>
    <mergeCell ref="O91:Q91"/>
    <mergeCell ref="J121:L121"/>
    <mergeCell ref="J122:L122"/>
    <mergeCell ref="J123:L123"/>
    <mergeCell ref="G117:I117"/>
    <mergeCell ref="G118:I118"/>
    <mergeCell ref="G119:I119"/>
    <mergeCell ref="G120:I120"/>
    <mergeCell ref="G121:I121"/>
    <mergeCell ref="G122:I122"/>
    <mergeCell ref="G123:I123"/>
    <mergeCell ref="J124:L124"/>
    <mergeCell ref="J126:L126"/>
    <mergeCell ref="O99:R102"/>
    <mergeCell ref="E70:R70"/>
    <mergeCell ref="J100:L100"/>
    <mergeCell ref="J98:L98"/>
    <mergeCell ref="J101:L101"/>
    <mergeCell ref="J102:L102"/>
    <mergeCell ref="J103:L103"/>
    <mergeCell ref="J104:L104"/>
    <mergeCell ref="J99:L99"/>
    <mergeCell ref="J105:L105"/>
    <mergeCell ref="J106:L106"/>
    <mergeCell ref="J107:L107"/>
    <mergeCell ref="J108:L108"/>
    <mergeCell ref="J109:L109"/>
    <mergeCell ref="J110:L110"/>
    <mergeCell ref="J111:L111"/>
    <mergeCell ref="J112:L112"/>
    <mergeCell ref="J113:L113"/>
    <mergeCell ref="J114:L114"/>
    <mergeCell ref="J115:L115"/>
    <mergeCell ref="J116:L116"/>
    <mergeCell ref="J117:L117"/>
    <mergeCell ref="F5:G5"/>
    <mergeCell ref="N15:O15"/>
    <mergeCell ref="P11:P12"/>
    <mergeCell ref="M16:M17"/>
    <mergeCell ref="N16:O17"/>
    <mergeCell ref="E19:F19"/>
    <mergeCell ref="K19:P19"/>
    <mergeCell ref="M26:R26"/>
    <mergeCell ref="I26:K26"/>
    <mergeCell ref="Q12:R13"/>
    <mergeCell ref="Q15:R19"/>
    <mergeCell ref="P16:P17"/>
  </mergeCells>
  <conditionalFormatting sqref="E2">
    <cfRule type="expression" dxfId="68" priority="145">
      <formula>$E$3&lt;&gt;""</formula>
    </cfRule>
    <cfRule type="expression" dxfId="67" priority="129">
      <formula>$E$3=""</formula>
    </cfRule>
  </conditionalFormatting>
  <conditionalFormatting sqref="E73 O34 M1 E9:G9 N9 E14 K14:O14 E34 K34:L34 E60 F63:J65 M72 K73:R73 E98 G98:J98 M98">
    <cfRule type="expression" dxfId="66" priority="190">
      <formula>$M$1="LAVORI"</formula>
    </cfRule>
  </conditionalFormatting>
  <conditionalFormatting sqref="E73">
    <cfRule type="expression" dxfId="65" priority="57">
      <formula>$M$1="SERVIZI"</formula>
    </cfRule>
    <cfRule type="expression" dxfId="64" priority="58">
      <formula>$M$1="FORNITURE"</formula>
    </cfRule>
    <cfRule type="expression" dxfId="63" priority="56">
      <formula>$M$1="LAVORI"</formula>
    </cfRule>
  </conditionalFormatting>
  <conditionalFormatting sqref="E7:G7">
    <cfRule type="expression" dxfId="62" priority="1">
      <formula>AND($M$1="LAVORI",$A$7=TRUE,$B$7=FALSE)</formula>
    </cfRule>
    <cfRule type="expression" dxfId="61" priority="2">
      <formula>AND($M$1="SERVIZI",$A$7=TRUE,$B$7=FALSE)</formula>
    </cfRule>
    <cfRule type="expression" dxfId="60" priority="3">
      <formula>AND($M$1="FORNITURE",$A$7=TRUE,$B$7=FALSE)</formula>
    </cfRule>
  </conditionalFormatting>
  <conditionalFormatting sqref="E100:J124 M100:M124">
    <cfRule type="expression" dxfId="59" priority="24">
      <formula>AND($F100="si",$M$1="FORNITURE")</formula>
    </cfRule>
    <cfRule type="expression" dxfId="58" priority="23">
      <formula>AND($F100="si",$M$1="SERVIZI")</formula>
    </cfRule>
    <cfRule type="expression" dxfId="57" priority="22">
      <formula>AND($F100="si",$M$1="LAVORI")</formula>
    </cfRule>
  </conditionalFormatting>
  <conditionalFormatting sqref="E35:M48">
    <cfRule type="expression" dxfId="56" priority="209">
      <formula>OR($M$1="servizi",$M$1="forniture")</formula>
    </cfRule>
  </conditionalFormatting>
  <conditionalFormatting sqref="E49:M56 I57:M57 I96:K96 M96:N96">
    <cfRule type="expression" dxfId="55" priority="211">
      <formula>$M$1="servizi"</formula>
    </cfRule>
    <cfRule type="expression" dxfId="54" priority="212">
      <formula>$M$1="forniture"</formula>
    </cfRule>
  </conditionalFormatting>
  <conditionalFormatting sqref="E49:M56">
    <cfRule type="expression" dxfId="53" priority="223">
      <formula>$M$1="lavori"</formula>
    </cfRule>
  </conditionalFormatting>
  <conditionalFormatting sqref="E74:R87">
    <cfRule type="expression" dxfId="52" priority="55">
      <formula>$M$1="lavori"</formula>
    </cfRule>
    <cfRule type="expression" dxfId="51" priority="46">
      <formula>OR($M$1="servizi",$M$1="forniture")</formula>
    </cfRule>
  </conditionalFormatting>
  <conditionalFormatting sqref="E88:R95">
    <cfRule type="expression" dxfId="50" priority="47">
      <formula>$M$1="lavori"</formula>
    </cfRule>
    <cfRule type="expression" dxfId="49" priority="54">
      <formula>$M$1="forniture"</formula>
    </cfRule>
    <cfRule type="expression" dxfId="48" priority="50">
      <formula>$M$1="servizi"</formula>
    </cfRule>
  </conditionalFormatting>
  <conditionalFormatting sqref="F98">
    <cfRule type="expression" dxfId="47" priority="30">
      <formula>$M$1="LAVORI"</formula>
    </cfRule>
    <cfRule type="expression" dxfId="46" priority="31">
      <formula>$M$1="SERVIZI"</formula>
    </cfRule>
    <cfRule type="expression" dxfId="45" priority="32">
      <formula>$M$1="FORNITURE"</formula>
    </cfRule>
  </conditionalFormatting>
  <conditionalFormatting sqref="F99:F124">
    <cfRule type="cellIs" dxfId="44" priority="174" operator="equal">
      <formula>"si"</formula>
    </cfRule>
  </conditionalFormatting>
  <conditionalFormatting sqref="F2:L2">
    <cfRule type="expression" dxfId="43" priority="162">
      <formula>OR($M$1&lt;&gt;"",$M$1&lt;&gt;"- - -")</formula>
    </cfRule>
    <cfRule type="expression" dxfId="42" priority="161">
      <formula>OR($M$1="",$M$1="- - -")</formula>
    </cfRule>
  </conditionalFormatting>
  <conditionalFormatting sqref="G14:H14">
    <cfRule type="expression" dxfId="41" priority="16">
      <formula>AND($A$14=TRUE,$B$14=FALSE)</formula>
    </cfRule>
  </conditionalFormatting>
  <conditionalFormatting sqref="G16:H16">
    <cfRule type="expression" dxfId="40" priority="118">
      <formula>AND($A$16=TRUE,$B$16=FALSE)</formula>
    </cfRule>
  </conditionalFormatting>
  <conditionalFormatting sqref="G19:H19">
    <cfRule type="expression" dxfId="39" priority="13">
      <formula>AND($A$19=TRUE,$B$19=FALSE)</formula>
    </cfRule>
  </conditionalFormatting>
  <conditionalFormatting sqref="G35:H56">
    <cfRule type="expression" dxfId="38" priority="62">
      <formula>AND($A35=TRUE,$B35=FALSE)</formula>
    </cfRule>
  </conditionalFormatting>
  <conditionalFormatting sqref="G74:H95">
    <cfRule type="expression" dxfId="37" priority="49">
      <formula>AND($A74=TRUE,$B74=FALSE)</formula>
    </cfRule>
  </conditionalFormatting>
  <conditionalFormatting sqref="H34 F60">
    <cfRule type="expression" dxfId="36" priority="64">
      <formula>$M$1="lavori"</formula>
    </cfRule>
    <cfRule type="expression" dxfId="35" priority="65">
      <formula>$M$1="servizi"</formula>
    </cfRule>
    <cfRule type="expression" dxfId="34" priority="66">
      <formula>$M$1="forniture"</formula>
    </cfRule>
  </conditionalFormatting>
  <conditionalFormatting sqref="H73">
    <cfRule type="expression" dxfId="33" priority="51">
      <formula>$M$1="lavori"</formula>
    </cfRule>
    <cfRule type="expression" dxfId="32" priority="52">
      <formula>$M$1="servizi"</formula>
    </cfRule>
    <cfRule type="expression" dxfId="31" priority="53">
      <formula>$M$1="forniture"</formula>
    </cfRule>
  </conditionalFormatting>
  <conditionalFormatting sqref="H7:L9 L11">
    <cfRule type="expression" dxfId="30" priority="17">
      <formula>AND($L$11&gt;2,$L$11&lt;&gt;"null")</formula>
    </cfRule>
  </conditionalFormatting>
  <conditionalFormatting sqref="H7:L9">
    <cfRule type="expression" dxfId="29" priority="11">
      <formula>$L$11="null"</formula>
    </cfRule>
  </conditionalFormatting>
  <conditionalFormatting sqref="I14:J14">
    <cfRule type="expression" dxfId="28" priority="14">
      <formula>AND($A$14=FALSE,$B$14=TRUE)</formula>
    </cfRule>
  </conditionalFormatting>
  <conditionalFormatting sqref="I16:J16">
    <cfRule type="expression" dxfId="27" priority="119">
      <formula>AND($A$16=FALSE,$B$16=TRUE)</formula>
    </cfRule>
  </conditionalFormatting>
  <conditionalFormatting sqref="I19:J19">
    <cfRule type="expression" dxfId="26" priority="12">
      <formula>AND($A$19=FALSE,$B$19=TRUE)</formula>
    </cfRule>
  </conditionalFormatting>
  <conditionalFormatting sqref="I35:J56">
    <cfRule type="expression" dxfId="25" priority="61">
      <formula>AND($A35=FALSE,$B35=TRUE)</formula>
    </cfRule>
  </conditionalFormatting>
  <conditionalFormatting sqref="I74:J95">
    <cfRule type="expression" dxfId="24" priority="48">
      <formula>AND($A74=FALSE,$B74=TRUE)</formula>
    </cfRule>
  </conditionalFormatting>
  <conditionalFormatting sqref="I57:M57 I96:K96 M96:N96 E35:M48">
    <cfRule type="expression" dxfId="23" priority="240">
      <formula>$M$1="lavori"</formula>
    </cfRule>
  </conditionalFormatting>
  <conditionalFormatting sqref="K64:K65">
    <cfRule type="expression" dxfId="22" priority="207">
      <formula>$K$65&gt;20.001</formula>
    </cfRule>
  </conditionalFormatting>
  <conditionalFormatting sqref="M1 E9:G9 N9 E14 K14:N14 E34 K34:L34 O34 E60 F63:J65 M72 E73 K73:R73 E98 G98:J98 M98">
    <cfRule type="expression" dxfId="21" priority="197">
      <formula>$M$1="FORNITURE"</formula>
    </cfRule>
  </conditionalFormatting>
  <conditionalFormatting sqref="M1 E9:G9 N9 E14 K14:O14 E34 K34:L34 O34 E60 F63:J65 M72 E73 K73:R73 E98 G98:J98 M98">
    <cfRule type="expression" dxfId="20" priority="193">
      <formula>$M$1="SERVIZI"</formula>
    </cfRule>
  </conditionalFormatting>
  <conditionalFormatting sqref="M99:M124">
    <cfRule type="expression" dxfId="19" priority="170">
      <formula>$F99="SI"</formula>
    </cfRule>
  </conditionalFormatting>
  <conditionalFormatting sqref="N64:N65">
    <cfRule type="cellIs" dxfId="18" priority="189" operator="equal">
      <formula>0</formula>
    </cfRule>
    <cfRule type="expression" dxfId="17" priority="208">
      <formula>AND($N$65&gt;0,$N$65&lt;79.999)</formula>
    </cfRule>
  </conditionalFormatting>
  <conditionalFormatting sqref="O34:R39">
    <cfRule type="expression" dxfId="16" priority="36">
      <formula>$M$1="FORNITURE"</formula>
    </cfRule>
    <cfRule type="expression" dxfId="15" priority="35">
      <formula>$M$1="SERVIZI"</formula>
    </cfRule>
    <cfRule type="expression" dxfId="14" priority="34">
      <formula>$M$1="LAVORI"</formula>
    </cfRule>
  </conditionalFormatting>
  <conditionalFormatting sqref="P14">
    <cfRule type="expression" dxfId="13" priority="44">
      <formula>$M$1="SERVIZI"</formula>
    </cfRule>
    <cfRule type="expression" dxfId="12" priority="45">
      <formula>$M$1="FORNITURE"</formula>
    </cfRule>
    <cfRule type="expression" dxfId="11" priority="43">
      <formula>$M$1="LAVORI"</formula>
    </cfRule>
  </conditionalFormatting>
  <conditionalFormatting sqref="Q15">
    <cfRule type="expression" dxfId="10" priority="8">
      <formula>$Q$12&gt;0</formula>
    </cfRule>
  </conditionalFormatting>
  <conditionalFormatting sqref="Q64:Q65">
    <cfRule type="expression" dxfId="9" priority="176">
      <formula>$Q$65&gt;$L$16</formula>
    </cfRule>
  </conditionalFormatting>
  <conditionalFormatting sqref="Q7:R9 Q11:R11">
    <cfRule type="expression" dxfId="8" priority="182">
      <formula>$Q$12&gt;0</formula>
    </cfRule>
    <cfRule type="expression" dxfId="7" priority="183">
      <formula>AND($A$14=TRUE,$B$14=FALSE)</formula>
    </cfRule>
  </conditionalFormatting>
  <conditionalFormatting sqref="Q10:R10">
    <cfRule type="expression" dxfId="6" priority="5">
      <formula>AND($A$14=TRUE,$B$14=FALSE)</formula>
    </cfRule>
    <cfRule type="cellIs" dxfId="5" priority="4" operator="greaterThan">
      <formula>0</formula>
    </cfRule>
  </conditionalFormatting>
  <conditionalFormatting sqref="Q12:R13">
    <cfRule type="expression" dxfId="4" priority="10">
      <formula>AND($A$14=TRUE,$B$14=FALSE)</formula>
    </cfRule>
    <cfRule type="cellIs" dxfId="3" priority="9" operator="greaterThan">
      <formula>0</formula>
    </cfRule>
  </conditionalFormatting>
  <conditionalFormatting sqref="Q14:R14">
    <cfRule type="expression" dxfId="2" priority="6">
      <formula>$Q$12&gt;0</formula>
    </cfRule>
  </conditionalFormatting>
  <dataValidations count="2">
    <dataValidation type="list" allowBlank="1" showInputMessage="1" showErrorMessage="1" errorTitle="!!! ATTENZIONE !!!" error="Selezionare uno dei nominativi presenti nell'elenco a discesa o lasciare i trattini" sqref="O74:Q95" xr:uid="{0DA4DE0B-8F0A-4E59-93A5-365380BA3448}">
      <formula1>INDIRECT("personale[NOMINATIVO]")</formula1>
    </dataValidation>
    <dataValidation type="list" allowBlank="1" showInputMessage="1" showErrorMessage="1" sqref="M1:R2" xr:uid="{67A4C278-500B-4D66-B731-6DBDC1841F63}">
      <formula1>"'- - -,LAVORI,SERVIZI,FORNITURE"</formula1>
    </dataValidation>
  </dataValidations>
  <printOptions horizontalCentered="1" verticalCentered="1"/>
  <pageMargins left="0.31496062992125984" right="0.31496062992125984" top="0.31496062992125984" bottom="0.31496062992125984" header="0.31496062992125984" footer="0.31496062992125984"/>
  <pageSetup paperSize="9" scale="80" fitToHeight="4" orientation="landscape" horizontalDpi="1200" verticalDpi="1200" r:id="rId1"/>
  <rowBreaks count="3" manualBreakCount="3">
    <brk id="33" min="4" max="17" man="1"/>
    <brk id="57" min="4" max="17" man="1"/>
    <brk id="67" min="4" max="17" man="1"/>
  </rowBreaks>
  <drawing r:id="rId2"/>
  <legacyDrawing r:id="rId3"/>
  <mc:AlternateContent xmlns:mc="http://schemas.openxmlformats.org/markup-compatibility/2006">
    <mc:Choice Requires="x14">
      <controls>
        <mc:AlternateContent xmlns:mc="http://schemas.openxmlformats.org/markup-compatibility/2006">
          <mc:Choice Requires="x14">
            <control shapeId="1041" r:id="rId4" name="Check Box 17">
              <controlPr defaultSize="0" autoFill="0" autoLine="0" autoPict="0" altText="">
                <anchor moveWithCells="1">
                  <from>
                    <xdr:col>7</xdr:col>
                    <xdr:colOff>47625</xdr:colOff>
                    <xdr:row>15</xdr:row>
                    <xdr:rowOff>28575</xdr:rowOff>
                  </from>
                  <to>
                    <xdr:col>7</xdr:col>
                    <xdr:colOff>266700</xdr:colOff>
                    <xdr:row>15</xdr:row>
                    <xdr:rowOff>285750</xdr:rowOff>
                  </to>
                </anchor>
              </controlPr>
            </control>
          </mc:Choice>
        </mc:AlternateContent>
        <mc:AlternateContent xmlns:mc="http://schemas.openxmlformats.org/markup-compatibility/2006">
          <mc:Choice Requires="x14">
            <control shapeId="1042" r:id="rId5" name="Check Box 18">
              <controlPr defaultSize="0" autoFill="0" autoLine="0" autoPict="0" altText="">
                <anchor moveWithCells="1">
                  <from>
                    <xdr:col>9</xdr:col>
                    <xdr:colOff>47625</xdr:colOff>
                    <xdr:row>15</xdr:row>
                    <xdr:rowOff>38100</xdr:rowOff>
                  </from>
                  <to>
                    <xdr:col>9</xdr:col>
                    <xdr:colOff>266700</xdr:colOff>
                    <xdr:row>15</xdr:row>
                    <xdr:rowOff>285750</xdr:rowOff>
                  </to>
                </anchor>
              </controlPr>
            </control>
          </mc:Choice>
        </mc:AlternateContent>
        <mc:AlternateContent xmlns:mc="http://schemas.openxmlformats.org/markup-compatibility/2006">
          <mc:Choice Requires="x14">
            <control shapeId="1046" r:id="rId6" name="Check Box 22">
              <controlPr defaultSize="0" autoFill="0" autoLine="0" autoPict="0" altText="">
                <anchor moveWithCells="1">
                  <from>
                    <xdr:col>7</xdr:col>
                    <xdr:colOff>47625</xdr:colOff>
                    <xdr:row>34</xdr:row>
                    <xdr:rowOff>19050</xdr:rowOff>
                  </from>
                  <to>
                    <xdr:col>7</xdr:col>
                    <xdr:colOff>266700</xdr:colOff>
                    <xdr:row>34</xdr:row>
                    <xdr:rowOff>304800</xdr:rowOff>
                  </to>
                </anchor>
              </controlPr>
            </control>
          </mc:Choice>
        </mc:AlternateContent>
        <mc:AlternateContent xmlns:mc="http://schemas.openxmlformats.org/markup-compatibility/2006">
          <mc:Choice Requires="x14">
            <control shapeId="1047" r:id="rId7" name="Check Box 23">
              <controlPr defaultSize="0" autoFill="0" autoLine="0" autoPict="0" altText="">
                <anchor moveWithCells="1">
                  <from>
                    <xdr:col>9</xdr:col>
                    <xdr:colOff>47625</xdr:colOff>
                    <xdr:row>34</xdr:row>
                    <xdr:rowOff>19050</xdr:rowOff>
                  </from>
                  <to>
                    <xdr:col>9</xdr:col>
                    <xdr:colOff>266700</xdr:colOff>
                    <xdr:row>34</xdr:row>
                    <xdr:rowOff>304800</xdr:rowOff>
                  </to>
                </anchor>
              </controlPr>
            </control>
          </mc:Choice>
        </mc:AlternateContent>
        <mc:AlternateContent xmlns:mc="http://schemas.openxmlformats.org/markup-compatibility/2006">
          <mc:Choice Requires="x14">
            <control shapeId="1052" r:id="rId8" name="Check Box 28">
              <controlPr defaultSize="0" autoFill="0" autoLine="0" autoPict="0" altText="">
                <anchor moveWithCells="1">
                  <from>
                    <xdr:col>7</xdr:col>
                    <xdr:colOff>47625</xdr:colOff>
                    <xdr:row>35</xdr:row>
                    <xdr:rowOff>9525</xdr:rowOff>
                  </from>
                  <to>
                    <xdr:col>7</xdr:col>
                    <xdr:colOff>266700</xdr:colOff>
                    <xdr:row>35</xdr:row>
                    <xdr:rowOff>304800</xdr:rowOff>
                  </to>
                </anchor>
              </controlPr>
            </control>
          </mc:Choice>
        </mc:AlternateContent>
        <mc:AlternateContent xmlns:mc="http://schemas.openxmlformats.org/markup-compatibility/2006">
          <mc:Choice Requires="x14">
            <control shapeId="1053" r:id="rId9" name="Check Box 29">
              <controlPr defaultSize="0" autoFill="0" autoLine="0" autoPict="0" altText="">
                <anchor moveWithCells="1">
                  <from>
                    <xdr:col>9</xdr:col>
                    <xdr:colOff>47625</xdr:colOff>
                    <xdr:row>35</xdr:row>
                    <xdr:rowOff>9525</xdr:rowOff>
                  </from>
                  <to>
                    <xdr:col>9</xdr:col>
                    <xdr:colOff>266700</xdr:colOff>
                    <xdr:row>35</xdr:row>
                    <xdr:rowOff>304800</xdr:rowOff>
                  </to>
                </anchor>
              </controlPr>
            </control>
          </mc:Choice>
        </mc:AlternateContent>
        <mc:AlternateContent xmlns:mc="http://schemas.openxmlformats.org/markup-compatibility/2006">
          <mc:Choice Requires="x14">
            <control shapeId="1054" r:id="rId10" name="Check Box 30">
              <controlPr defaultSize="0" autoFill="0" autoLine="0" autoPict="0" altText="">
                <anchor moveWithCells="1">
                  <from>
                    <xdr:col>7</xdr:col>
                    <xdr:colOff>57150</xdr:colOff>
                    <xdr:row>55</xdr:row>
                    <xdr:rowOff>19050</xdr:rowOff>
                  </from>
                  <to>
                    <xdr:col>7</xdr:col>
                    <xdr:colOff>266700</xdr:colOff>
                    <xdr:row>55</xdr:row>
                    <xdr:rowOff>304800</xdr:rowOff>
                  </to>
                </anchor>
              </controlPr>
            </control>
          </mc:Choice>
        </mc:AlternateContent>
        <mc:AlternateContent xmlns:mc="http://schemas.openxmlformats.org/markup-compatibility/2006">
          <mc:Choice Requires="x14">
            <control shapeId="1055" r:id="rId11" name="Check Box 31">
              <controlPr defaultSize="0" autoFill="0" autoLine="0" autoPict="0" altText="">
                <anchor moveWithCells="1">
                  <from>
                    <xdr:col>9</xdr:col>
                    <xdr:colOff>47625</xdr:colOff>
                    <xdr:row>55</xdr:row>
                    <xdr:rowOff>19050</xdr:rowOff>
                  </from>
                  <to>
                    <xdr:col>9</xdr:col>
                    <xdr:colOff>266700</xdr:colOff>
                    <xdr:row>55</xdr:row>
                    <xdr:rowOff>304800</xdr:rowOff>
                  </to>
                </anchor>
              </controlPr>
            </control>
          </mc:Choice>
        </mc:AlternateContent>
        <mc:AlternateContent xmlns:mc="http://schemas.openxmlformats.org/markup-compatibility/2006">
          <mc:Choice Requires="x14">
            <control shapeId="1068" r:id="rId12" name="Check Box 44">
              <controlPr defaultSize="0" autoFill="0" autoLine="0" autoPict="0" altText="">
                <anchor moveWithCells="1">
                  <from>
                    <xdr:col>7</xdr:col>
                    <xdr:colOff>57150</xdr:colOff>
                    <xdr:row>46</xdr:row>
                    <xdr:rowOff>19050</xdr:rowOff>
                  </from>
                  <to>
                    <xdr:col>7</xdr:col>
                    <xdr:colOff>266700</xdr:colOff>
                    <xdr:row>46</xdr:row>
                    <xdr:rowOff>304800</xdr:rowOff>
                  </to>
                </anchor>
              </controlPr>
            </control>
          </mc:Choice>
        </mc:AlternateContent>
        <mc:AlternateContent xmlns:mc="http://schemas.openxmlformats.org/markup-compatibility/2006">
          <mc:Choice Requires="x14">
            <control shapeId="1069" r:id="rId13" name="Check Box 45">
              <controlPr defaultSize="0" autoFill="0" autoLine="0" autoPict="0" altText="">
                <anchor moveWithCells="1">
                  <from>
                    <xdr:col>9</xdr:col>
                    <xdr:colOff>47625</xdr:colOff>
                    <xdr:row>46</xdr:row>
                    <xdr:rowOff>19050</xdr:rowOff>
                  </from>
                  <to>
                    <xdr:col>9</xdr:col>
                    <xdr:colOff>266700</xdr:colOff>
                    <xdr:row>46</xdr:row>
                    <xdr:rowOff>304800</xdr:rowOff>
                  </to>
                </anchor>
              </controlPr>
            </control>
          </mc:Choice>
        </mc:AlternateContent>
        <mc:AlternateContent xmlns:mc="http://schemas.openxmlformats.org/markup-compatibility/2006">
          <mc:Choice Requires="x14">
            <control shapeId="1076" r:id="rId14" name="Check Box 52">
              <controlPr defaultSize="0" autoFill="0" autoLine="0" autoPict="0" altText="">
                <anchor moveWithCells="1">
                  <from>
                    <xdr:col>7</xdr:col>
                    <xdr:colOff>57150</xdr:colOff>
                    <xdr:row>13</xdr:row>
                    <xdr:rowOff>28575</xdr:rowOff>
                  </from>
                  <to>
                    <xdr:col>7</xdr:col>
                    <xdr:colOff>276225</xdr:colOff>
                    <xdr:row>13</xdr:row>
                    <xdr:rowOff>285750</xdr:rowOff>
                  </to>
                </anchor>
              </controlPr>
            </control>
          </mc:Choice>
        </mc:AlternateContent>
        <mc:AlternateContent xmlns:mc="http://schemas.openxmlformats.org/markup-compatibility/2006">
          <mc:Choice Requires="x14">
            <control shapeId="1077" r:id="rId15" name="Check Box 53">
              <controlPr defaultSize="0" autoFill="0" autoLine="0" autoPict="0" altText="">
                <anchor moveWithCells="1">
                  <from>
                    <xdr:col>9</xdr:col>
                    <xdr:colOff>47625</xdr:colOff>
                    <xdr:row>13</xdr:row>
                    <xdr:rowOff>38100</xdr:rowOff>
                  </from>
                  <to>
                    <xdr:col>9</xdr:col>
                    <xdr:colOff>266700</xdr:colOff>
                    <xdr:row>13</xdr:row>
                    <xdr:rowOff>285750</xdr:rowOff>
                  </to>
                </anchor>
              </controlPr>
            </control>
          </mc:Choice>
        </mc:AlternateContent>
        <mc:AlternateContent xmlns:mc="http://schemas.openxmlformats.org/markup-compatibility/2006">
          <mc:Choice Requires="x14">
            <control shapeId="1082" r:id="rId16" name="Check Box 58">
              <controlPr defaultSize="0" autoFill="0" autoLine="0" autoPict="0" altText="">
                <anchor moveWithCells="1">
                  <from>
                    <xdr:col>7</xdr:col>
                    <xdr:colOff>47625</xdr:colOff>
                    <xdr:row>36</xdr:row>
                    <xdr:rowOff>9525</xdr:rowOff>
                  </from>
                  <to>
                    <xdr:col>7</xdr:col>
                    <xdr:colOff>266700</xdr:colOff>
                    <xdr:row>36</xdr:row>
                    <xdr:rowOff>304800</xdr:rowOff>
                  </to>
                </anchor>
              </controlPr>
            </control>
          </mc:Choice>
        </mc:AlternateContent>
        <mc:AlternateContent xmlns:mc="http://schemas.openxmlformats.org/markup-compatibility/2006">
          <mc:Choice Requires="x14">
            <control shapeId="1083" r:id="rId17" name="Check Box 59">
              <controlPr defaultSize="0" autoFill="0" autoLine="0" autoPict="0" altText="">
                <anchor moveWithCells="1">
                  <from>
                    <xdr:col>9</xdr:col>
                    <xdr:colOff>47625</xdr:colOff>
                    <xdr:row>36</xdr:row>
                    <xdr:rowOff>19050</xdr:rowOff>
                  </from>
                  <to>
                    <xdr:col>9</xdr:col>
                    <xdr:colOff>266700</xdr:colOff>
                    <xdr:row>36</xdr:row>
                    <xdr:rowOff>304800</xdr:rowOff>
                  </to>
                </anchor>
              </controlPr>
            </control>
          </mc:Choice>
        </mc:AlternateContent>
        <mc:AlternateContent xmlns:mc="http://schemas.openxmlformats.org/markup-compatibility/2006">
          <mc:Choice Requires="x14">
            <control shapeId="1084" r:id="rId18" name="Check Box 60">
              <controlPr defaultSize="0" autoFill="0" autoLine="0" autoPict="0" altText="">
                <anchor moveWithCells="1">
                  <from>
                    <xdr:col>7</xdr:col>
                    <xdr:colOff>47625</xdr:colOff>
                    <xdr:row>37</xdr:row>
                    <xdr:rowOff>19050</xdr:rowOff>
                  </from>
                  <to>
                    <xdr:col>7</xdr:col>
                    <xdr:colOff>266700</xdr:colOff>
                    <xdr:row>37</xdr:row>
                    <xdr:rowOff>304800</xdr:rowOff>
                  </to>
                </anchor>
              </controlPr>
            </control>
          </mc:Choice>
        </mc:AlternateContent>
        <mc:AlternateContent xmlns:mc="http://schemas.openxmlformats.org/markup-compatibility/2006">
          <mc:Choice Requires="x14">
            <control shapeId="1085" r:id="rId19" name="Check Box 61">
              <controlPr defaultSize="0" autoFill="0" autoLine="0" autoPict="0" altText="">
                <anchor moveWithCells="1">
                  <from>
                    <xdr:col>9</xdr:col>
                    <xdr:colOff>47625</xdr:colOff>
                    <xdr:row>37</xdr:row>
                    <xdr:rowOff>19050</xdr:rowOff>
                  </from>
                  <to>
                    <xdr:col>9</xdr:col>
                    <xdr:colOff>266700</xdr:colOff>
                    <xdr:row>37</xdr:row>
                    <xdr:rowOff>304800</xdr:rowOff>
                  </to>
                </anchor>
              </controlPr>
            </control>
          </mc:Choice>
        </mc:AlternateContent>
        <mc:AlternateContent xmlns:mc="http://schemas.openxmlformats.org/markup-compatibility/2006">
          <mc:Choice Requires="x14">
            <control shapeId="1086" r:id="rId20" name="Check Box 62">
              <controlPr defaultSize="0" autoFill="0" autoLine="0" autoPict="0" altText="">
                <anchor moveWithCells="1">
                  <from>
                    <xdr:col>7</xdr:col>
                    <xdr:colOff>57150</xdr:colOff>
                    <xdr:row>38</xdr:row>
                    <xdr:rowOff>19050</xdr:rowOff>
                  </from>
                  <to>
                    <xdr:col>7</xdr:col>
                    <xdr:colOff>266700</xdr:colOff>
                    <xdr:row>38</xdr:row>
                    <xdr:rowOff>304800</xdr:rowOff>
                  </to>
                </anchor>
              </controlPr>
            </control>
          </mc:Choice>
        </mc:AlternateContent>
        <mc:AlternateContent xmlns:mc="http://schemas.openxmlformats.org/markup-compatibility/2006">
          <mc:Choice Requires="x14">
            <control shapeId="1087" r:id="rId21" name="Check Box 63">
              <controlPr defaultSize="0" autoFill="0" autoLine="0" autoPict="0" altText="">
                <anchor moveWithCells="1">
                  <from>
                    <xdr:col>9</xdr:col>
                    <xdr:colOff>47625</xdr:colOff>
                    <xdr:row>38</xdr:row>
                    <xdr:rowOff>19050</xdr:rowOff>
                  </from>
                  <to>
                    <xdr:col>9</xdr:col>
                    <xdr:colOff>266700</xdr:colOff>
                    <xdr:row>38</xdr:row>
                    <xdr:rowOff>304800</xdr:rowOff>
                  </to>
                </anchor>
              </controlPr>
            </control>
          </mc:Choice>
        </mc:AlternateContent>
        <mc:AlternateContent xmlns:mc="http://schemas.openxmlformats.org/markup-compatibility/2006">
          <mc:Choice Requires="x14">
            <control shapeId="1088" r:id="rId22" name="Check Box 64">
              <controlPr defaultSize="0" autoFill="0" autoLine="0" autoPict="0" altText="">
                <anchor moveWithCells="1">
                  <from>
                    <xdr:col>7</xdr:col>
                    <xdr:colOff>47625</xdr:colOff>
                    <xdr:row>39</xdr:row>
                    <xdr:rowOff>19050</xdr:rowOff>
                  </from>
                  <to>
                    <xdr:col>7</xdr:col>
                    <xdr:colOff>266700</xdr:colOff>
                    <xdr:row>39</xdr:row>
                    <xdr:rowOff>304800</xdr:rowOff>
                  </to>
                </anchor>
              </controlPr>
            </control>
          </mc:Choice>
        </mc:AlternateContent>
        <mc:AlternateContent xmlns:mc="http://schemas.openxmlformats.org/markup-compatibility/2006">
          <mc:Choice Requires="x14">
            <control shapeId="1089" r:id="rId23" name="Check Box 65">
              <controlPr defaultSize="0" autoFill="0" autoLine="0" autoPict="0" altText="">
                <anchor moveWithCells="1">
                  <from>
                    <xdr:col>9</xdr:col>
                    <xdr:colOff>47625</xdr:colOff>
                    <xdr:row>39</xdr:row>
                    <xdr:rowOff>19050</xdr:rowOff>
                  </from>
                  <to>
                    <xdr:col>9</xdr:col>
                    <xdr:colOff>266700</xdr:colOff>
                    <xdr:row>39</xdr:row>
                    <xdr:rowOff>304800</xdr:rowOff>
                  </to>
                </anchor>
              </controlPr>
            </control>
          </mc:Choice>
        </mc:AlternateContent>
        <mc:AlternateContent xmlns:mc="http://schemas.openxmlformats.org/markup-compatibility/2006">
          <mc:Choice Requires="x14">
            <control shapeId="1090" r:id="rId24" name="Check Box 66">
              <controlPr defaultSize="0" autoFill="0" autoLine="0" autoPict="0" altText="">
                <anchor moveWithCells="1">
                  <from>
                    <xdr:col>7</xdr:col>
                    <xdr:colOff>47625</xdr:colOff>
                    <xdr:row>40</xdr:row>
                    <xdr:rowOff>19050</xdr:rowOff>
                  </from>
                  <to>
                    <xdr:col>7</xdr:col>
                    <xdr:colOff>257175</xdr:colOff>
                    <xdr:row>40</xdr:row>
                    <xdr:rowOff>304800</xdr:rowOff>
                  </to>
                </anchor>
              </controlPr>
            </control>
          </mc:Choice>
        </mc:AlternateContent>
        <mc:AlternateContent xmlns:mc="http://schemas.openxmlformats.org/markup-compatibility/2006">
          <mc:Choice Requires="x14">
            <control shapeId="1091" r:id="rId25" name="Check Box 67">
              <controlPr defaultSize="0" autoFill="0" autoLine="0" autoPict="0" altText="">
                <anchor moveWithCells="1">
                  <from>
                    <xdr:col>9</xdr:col>
                    <xdr:colOff>47625</xdr:colOff>
                    <xdr:row>40</xdr:row>
                    <xdr:rowOff>19050</xdr:rowOff>
                  </from>
                  <to>
                    <xdr:col>9</xdr:col>
                    <xdr:colOff>266700</xdr:colOff>
                    <xdr:row>40</xdr:row>
                    <xdr:rowOff>304800</xdr:rowOff>
                  </to>
                </anchor>
              </controlPr>
            </control>
          </mc:Choice>
        </mc:AlternateContent>
        <mc:AlternateContent xmlns:mc="http://schemas.openxmlformats.org/markup-compatibility/2006">
          <mc:Choice Requires="x14">
            <control shapeId="1092" r:id="rId26" name="Check Box 68">
              <controlPr defaultSize="0" autoFill="0" autoLine="0" autoPict="0" altText="">
                <anchor moveWithCells="1">
                  <from>
                    <xdr:col>7</xdr:col>
                    <xdr:colOff>47625</xdr:colOff>
                    <xdr:row>41</xdr:row>
                    <xdr:rowOff>19050</xdr:rowOff>
                  </from>
                  <to>
                    <xdr:col>7</xdr:col>
                    <xdr:colOff>266700</xdr:colOff>
                    <xdr:row>41</xdr:row>
                    <xdr:rowOff>304800</xdr:rowOff>
                  </to>
                </anchor>
              </controlPr>
            </control>
          </mc:Choice>
        </mc:AlternateContent>
        <mc:AlternateContent xmlns:mc="http://schemas.openxmlformats.org/markup-compatibility/2006">
          <mc:Choice Requires="x14">
            <control shapeId="1093" r:id="rId27" name="Check Box 69">
              <controlPr defaultSize="0" autoFill="0" autoLine="0" autoPict="0" altText="">
                <anchor moveWithCells="1">
                  <from>
                    <xdr:col>9</xdr:col>
                    <xdr:colOff>47625</xdr:colOff>
                    <xdr:row>41</xdr:row>
                    <xdr:rowOff>19050</xdr:rowOff>
                  </from>
                  <to>
                    <xdr:col>9</xdr:col>
                    <xdr:colOff>266700</xdr:colOff>
                    <xdr:row>41</xdr:row>
                    <xdr:rowOff>304800</xdr:rowOff>
                  </to>
                </anchor>
              </controlPr>
            </control>
          </mc:Choice>
        </mc:AlternateContent>
        <mc:AlternateContent xmlns:mc="http://schemas.openxmlformats.org/markup-compatibility/2006">
          <mc:Choice Requires="x14">
            <control shapeId="1094" r:id="rId28" name="Check Box 70">
              <controlPr defaultSize="0" autoFill="0" autoLine="0" autoPict="0" altText="">
                <anchor moveWithCells="1">
                  <from>
                    <xdr:col>7</xdr:col>
                    <xdr:colOff>57150</xdr:colOff>
                    <xdr:row>42</xdr:row>
                    <xdr:rowOff>19050</xdr:rowOff>
                  </from>
                  <to>
                    <xdr:col>7</xdr:col>
                    <xdr:colOff>266700</xdr:colOff>
                    <xdr:row>42</xdr:row>
                    <xdr:rowOff>304800</xdr:rowOff>
                  </to>
                </anchor>
              </controlPr>
            </control>
          </mc:Choice>
        </mc:AlternateContent>
        <mc:AlternateContent xmlns:mc="http://schemas.openxmlformats.org/markup-compatibility/2006">
          <mc:Choice Requires="x14">
            <control shapeId="1095" r:id="rId29" name="Check Box 71">
              <controlPr defaultSize="0" autoFill="0" autoLine="0" autoPict="0" altText="">
                <anchor moveWithCells="1">
                  <from>
                    <xdr:col>9</xdr:col>
                    <xdr:colOff>47625</xdr:colOff>
                    <xdr:row>42</xdr:row>
                    <xdr:rowOff>19050</xdr:rowOff>
                  </from>
                  <to>
                    <xdr:col>9</xdr:col>
                    <xdr:colOff>266700</xdr:colOff>
                    <xdr:row>42</xdr:row>
                    <xdr:rowOff>304800</xdr:rowOff>
                  </to>
                </anchor>
              </controlPr>
            </control>
          </mc:Choice>
        </mc:AlternateContent>
        <mc:AlternateContent xmlns:mc="http://schemas.openxmlformats.org/markup-compatibility/2006">
          <mc:Choice Requires="x14">
            <control shapeId="1096" r:id="rId30" name="Check Box 72">
              <controlPr defaultSize="0" autoFill="0" autoLine="0" autoPict="0" altText="">
                <anchor moveWithCells="1">
                  <from>
                    <xdr:col>7</xdr:col>
                    <xdr:colOff>57150</xdr:colOff>
                    <xdr:row>43</xdr:row>
                    <xdr:rowOff>19050</xdr:rowOff>
                  </from>
                  <to>
                    <xdr:col>7</xdr:col>
                    <xdr:colOff>266700</xdr:colOff>
                    <xdr:row>43</xdr:row>
                    <xdr:rowOff>304800</xdr:rowOff>
                  </to>
                </anchor>
              </controlPr>
            </control>
          </mc:Choice>
        </mc:AlternateContent>
        <mc:AlternateContent xmlns:mc="http://schemas.openxmlformats.org/markup-compatibility/2006">
          <mc:Choice Requires="x14">
            <control shapeId="1097" r:id="rId31" name="Check Box 73">
              <controlPr defaultSize="0" autoFill="0" autoLine="0" autoPict="0" altText="">
                <anchor moveWithCells="1">
                  <from>
                    <xdr:col>9</xdr:col>
                    <xdr:colOff>47625</xdr:colOff>
                    <xdr:row>43</xdr:row>
                    <xdr:rowOff>19050</xdr:rowOff>
                  </from>
                  <to>
                    <xdr:col>9</xdr:col>
                    <xdr:colOff>266700</xdr:colOff>
                    <xdr:row>43</xdr:row>
                    <xdr:rowOff>304800</xdr:rowOff>
                  </to>
                </anchor>
              </controlPr>
            </control>
          </mc:Choice>
        </mc:AlternateContent>
        <mc:AlternateContent xmlns:mc="http://schemas.openxmlformats.org/markup-compatibility/2006">
          <mc:Choice Requires="x14">
            <control shapeId="1098" r:id="rId32" name="Check Box 74">
              <controlPr defaultSize="0" autoFill="0" autoLine="0" autoPict="0" altText="">
                <anchor moveWithCells="1">
                  <from>
                    <xdr:col>7</xdr:col>
                    <xdr:colOff>47625</xdr:colOff>
                    <xdr:row>44</xdr:row>
                    <xdr:rowOff>19050</xdr:rowOff>
                  </from>
                  <to>
                    <xdr:col>7</xdr:col>
                    <xdr:colOff>266700</xdr:colOff>
                    <xdr:row>44</xdr:row>
                    <xdr:rowOff>304800</xdr:rowOff>
                  </to>
                </anchor>
              </controlPr>
            </control>
          </mc:Choice>
        </mc:AlternateContent>
        <mc:AlternateContent xmlns:mc="http://schemas.openxmlformats.org/markup-compatibility/2006">
          <mc:Choice Requires="x14">
            <control shapeId="1099" r:id="rId33" name="Check Box 75">
              <controlPr defaultSize="0" autoFill="0" autoLine="0" autoPict="0" altText="">
                <anchor moveWithCells="1">
                  <from>
                    <xdr:col>9</xdr:col>
                    <xdr:colOff>47625</xdr:colOff>
                    <xdr:row>44</xdr:row>
                    <xdr:rowOff>19050</xdr:rowOff>
                  </from>
                  <to>
                    <xdr:col>9</xdr:col>
                    <xdr:colOff>266700</xdr:colOff>
                    <xdr:row>44</xdr:row>
                    <xdr:rowOff>304800</xdr:rowOff>
                  </to>
                </anchor>
              </controlPr>
            </control>
          </mc:Choice>
        </mc:AlternateContent>
        <mc:AlternateContent xmlns:mc="http://schemas.openxmlformats.org/markup-compatibility/2006">
          <mc:Choice Requires="x14">
            <control shapeId="1100" r:id="rId34" name="Check Box 76">
              <controlPr defaultSize="0" autoFill="0" autoLine="0" autoPict="0" altText="">
                <anchor moveWithCells="1">
                  <from>
                    <xdr:col>7</xdr:col>
                    <xdr:colOff>47625</xdr:colOff>
                    <xdr:row>45</xdr:row>
                    <xdr:rowOff>19050</xdr:rowOff>
                  </from>
                  <to>
                    <xdr:col>7</xdr:col>
                    <xdr:colOff>266700</xdr:colOff>
                    <xdr:row>45</xdr:row>
                    <xdr:rowOff>304800</xdr:rowOff>
                  </to>
                </anchor>
              </controlPr>
            </control>
          </mc:Choice>
        </mc:AlternateContent>
        <mc:AlternateContent xmlns:mc="http://schemas.openxmlformats.org/markup-compatibility/2006">
          <mc:Choice Requires="x14">
            <control shapeId="1101" r:id="rId35" name="Check Box 77">
              <controlPr defaultSize="0" autoFill="0" autoLine="0" autoPict="0" altText="">
                <anchor moveWithCells="1">
                  <from>
                    <xdr:col>9</xdr:col>
                    <xdr:colOff>47625</xdr:colOff>
                    <xdr:row>45</xdr:row>
                    <xdr:rowOff>19050</xdr:rowOff>
                  </from>
                  <to>
                    <xdr:col>9</xdr:col>
                    <xdr:colOff>266700</xdr:colOff>
                    <xdr:row>45</xdr:row>
                    <xdr:rowOff>304800</xdr:rowOff>
                  </to>
                </anchor>
              </controlPr>
            </control>
          </mc:Choice>
        </mc:AlternateContent>
        <mc:AlternateContent xmlns:mc="http://schemas.openxmlformats.org/markup-compatibility/2006">
          <mc:Choice Requires="x14">
            <control shapeId="1102" r:id="rId36" name="Check Box 78">
              <controlPr defaultSize="0" autoFill="0" autoLine="0" autoPict="0" altText="">
                <anchor moveWithCells="1">
                  <from>
                    <xdr:col>7</xdr:col>
                    <xdr:colOff>57150</xdr:colOff>
                    <xdr:row>47</xdr:row>
                    <xdr:rowOff>19050</xdr:rowOff>
                  </from>
                  <to>
                    <xdr:col>7</xdr:col>
                    <xdr:colOff>266700</xdr:colOff>
                    <xdr:row>47</xdr:row>
                    <xdr:rowOff>304800</xdr:rowOff>
                  </to>
                </anchor>
              </controlPr>
            </control>
          </mc:Choice>
        </mc:AlternateContent>
        <mc:AlternateContent xmlns:mc="http://schemas.openxmlformats.org/markup-compatibility/2006">
          <mc:Choice Requires="x14">
            <control shapeId="1103" r:id="rId37" name="Check Box 79">
              <controlPr defaultSize="0" autoFill="0" autoLine="0" autoPict="0" altText="">
                <anchor moveWithCells="1">
                  <from>
                    <xdr:col>9</xdr:col>
                    <xdr:colOff>47625</xdr:colOff>
                    <xdr:row>47</xdr:row>
                    <xdr:rowOff>19050</xdr:rowOff>
                  </from>
                  <to>
                    <xdr:col>9</xdr:col>
                    <xdr:colOff>266700</xdr:colOff>
                    <xdr:row>47</xdr:row>
                    <xdr:rowOff>304800</xdr:rowOff>
                  </to>
                </anchor>
              </controlPr>
            </control>
          </mc:Choice>
        </mc:AlternateContent>
        <mc:AlternateContent xmlns:mc="http://schemas.openxmlformats.org/markup-compatibility/2006">
          <mc:Choice Requires="x14">
            <control shapeId="1104" r:id="rId38" name="Check Box 80">
              <controlPr defaultSize="0" autoFill="0" autoLine="0" autoPict="0" altText="">
                <anchor moveWithCells="1">
                  <from>
                    <xdr:col>7</xdr:col>
                    <xdr:colOff>47625</xdr:colOff>
                    <xdr:row>48</xdr:row>
                    <xdr:rowOff>19050</xdr:rowOff>
                  </from>
                  <to>
                    <xdr:col>7</xdr:col>
                    <xdr:colOff>266700</xdr:colOff>
                    <xdr:row>48</xdr:row>
                    <xdr:rowOff>304800</xdr:rowOff>
                  </to>
                </anchor>
              </controlPr>
            </control>
          </mc:Choice>
        </mc:AlternateContent>
        <mc:AlternateContent xmlns:mc="http://schemas.openxmlformats.org/markup-compatibility/2006">
          <mc:Choice Requires="x14">
            <control shapeId="1105" r:id="rId39" name="Check Box 81">
              <controlPr defaultSize="0" autoFill="0" autoLine="0" autoPict="0" altText="">
                <anchor moveWithCells="1">
                  <from>
                    <xdr:col>9</xdr:col>
                    <xdr:colOff>47625</xdr:colOff>
                    <xdr:row>48</xdr:row>
                    <xdr:rowOff>19050</xdr:rowOff>
                  </from>
                  <to>
                    <xdr:col>9</xdr:col>
                    <xdr:colOff>266700</xdr:colOff>
                    <xdr:row>48</xdr:row>
                    <xdr:rowOff>304800</xdr:rowOff>
                  </to>
                </anchor>
              </controlPr>
            </control>
          </mc:Choice>
        </mc:AlternateContent>
        <mc:AlternateContent xmlns:mc="http://schemas.openxmlformats.org/markup-compatibility/2006">
          <mc:Choice Requires="x14">
            <control shapeId="1106" r:id="rId40" name="Check Box 82">
              <controlPr defaultSize="0" autoFill="0" autoLine="0" autoPict="0" altText="">
                <anchor moveWithCells="1">
                  <from>
                    <xdr:col>7</xdr:col>
                    <xdr:colOff>47625</xdr:colOff>
                    <xdr:row>49</xdr:row>
                    <xdr:rowOff>19050</xdr:rowOff>
                  </from>
                  <to>
                    <xdr:col>7</xdr:col>
                    <xdr:colOff>266700</xdr:colOff>
                    <xdr:row>49</xdr:row>
                    <xdr:rowOff>304800</xdr:rowOff>
                  </to>
                </anchor>
              </controlPr>
            </control>
          </mc:Choice>
        </mc:AlternateContent>
        <mc:AlternateContent xmlns:mc="http://schemas.openxmlformats.org/markup-compatibility/2006">
          <mc:Choice Requires="x14">
            <control shapeId="1107" r:id="rId41" name="Check Box 83">
              <controlPr defaultSize="0" autoFill="0" autoLine="0" autoPict="0" altText="">
                <anchor moveWithCells="1">
                  <from>
                    <xdr:col>9</xdr:col>
                    <xdr:colOff>47625</xdr:colOff>
                    <xdr:row>49</xdr:row>
                    <xdr:rowOff>19050</xdr:rowOff>
                  </from>
                  <to>
                    <xdr:col>9</xdr:col>
                    <xdr:colOff>266700</xdr:colOff>
                    <xdr:row>49</xdr:row>
                    <xdr:rowOff>304800</xdr:rowOff>
                  </to>
                </anchor>
              </controlPr>
            </control>
          </mc:Choice>
        </mc:AlternateContent>
        <mc:AlternateContent xmlns:mc="http://schemas.openxmlformats.org/markup-compatibility/2006">
          <mc:Choice Requires="x14">
            <control shapeId="1108" r:id="rId42" name="Check Box 84">
              <controlPr defaultSize="0" autoFill="0" autoLine="0" autoPict="0" altText="">
                <anchor moveWithCells="1">
                  <from>
                    <xdr:col>7</xdr:col>
                    <xdr:colOff>57150</xdr:colOff>
                    <xdr:row>50</xdr:row>
                    <xdr:rowOff>19050</xdr:rowOff>
                  </from>
                  <to>
                    <xdr:col>7</xdr:col>
                    <xdr:colOff>266700</xdr:colOff>
                    <xdr:row>50</xdr:row>
                    <xdr:rowOff>304800</xdr:rowOff>
                  </to>
                </anchor>
              </controlPr>
            </control>
          </mc:Choice>
        </mc:AlternateContent>
        <mc:AlternateContent xmlns:mc="http://schemas.openxmlformats.org/markup-compatibility/2006">
          <mc:Choice Requires="x14">
            <control shapeId="1109" r:id="rId43" name="Check Box 85">
              <controlPr defaultSize="0" autoFill="0" autoLine="0" autoPict="0" altText="">
                <anchor moveWithCells="1">
                  <from>
                    <xdr:col>9</xdr:col>
                    <xdr:colOff>47625</xdr:colOff>
                    <xdr:row>50</xdr:row>
                    <xdr:rowOff>19050</xdr:rowOff>
                  </from>
                  <to>
                    <xdr:col>9</xdr:col>
                    <xdr:colOff>266700</xdr:colOff>
                    <xdr:row>50</xdr:row>
                    <xdr:rowOff>304800</xdr:rowOff>
                  </to>
                </anchor>
              </controlPr>
            </control>
          </mc:Choice>
        </mc:AlternateContent>
        <mc:AlternateContent xmlns:mc="http://schemas.openxmlformats.org/markup-compatibility/2006">
          <mc:Choice Requires="x14">
            <control shapeId="1110" r:id="rId44" name="Check Box 86">
              <controlPr defaultSize="0" autoFill="0" autoLine="0" autoPict="0" altText="">
                <anchor moveWithCells="1">
                  <from>
                    <xdr:col>7</xdr:col>
                    <xdr:colOff>57150</xdr:colOff>
                    <xdr:row>51</xdr:row>
                    <xdr:rowOff>19050</xdr:rowOff>
                  </from>
                  <to>
                    <xdr:col>7</xdr:col>
                    <xdr:colOff>266700</xdr:colOff>
                    <xdr:row>51</xdr:row>
                    <xdr:rowOff>304800</xdr:rowOff>
                  </to>
                </anchor>
              </controlPr>
            </control>
          </mc:Choice>
        </mc:AlternateContent>
        <mc:AlternateContent xmlns:mc="http://schemas.openxmlformats.org/markup-compatibility/2006">
          <mc:Choice Requires="x14">
            <control shapeId="1111" r:id="rId45" name="Check Box 87">
              <controlPr defaultSize="0" autoFill="0" autoLine="0" autoPict="0" altText="">
                <anchor moveWithCells="1">
                  <from>
                    <xdr:col>9</xdr:col>
                    <xdr:colOff>47625</xdr:colOff>
                    <xdr:row>51</xdr:row>
                    <xdr:rowOff>19050</xdr:rowOff>
                  </from>
                  <to>
                    <xdr:col>9</xdr:col>
                    <xdr:colOff>266700</xdr:colOff>
                    <xdr:row>51</xdr:row>
                    <xdr:rowOff>304800</xdr:rowOff>
                  </to>
                </anchor>
              </controlPr>
            </control>
          </mc:Choice>
        </mc:AlternateContent>
        <mc:AlternateContent xmlns:mc="http://schemas.openxmlformats.org/markup-compatibility/2006">
          <mc:Choice Requires="x14">
            <control shapeId="1112" r:id="rId46" name="Check Box 88">
              <controlPr defaultSize="0" autoFill="0" autoLine="0" autoPict="0" altText="">
                <anchor moveWithCells="1">
                  <from>
                    <xdr:col>7</xdr:col>
                    <xdr:colOff>57150</xdr:colOff>
                    <xdr:row>52</xdr:row>
                    <xdr:rowOff>19050</xdr:rowOff>
                  </from>
                  <to>
                    <xdr:col>7</xdr:col>
                    <xdr:colOff>266700</xdr:colOff>
                    <xdr:row>52</xdr:row>
                    <xdr:rowOff>304800</xdr:rowOff>
                  </to>
                </anchor>
              </controlPr>
            </control>
          </mc:Choice>
        </mc:AlternateContent>
        <mc:AlternateContent xmlns:mc="http://schemas.openxmlformats.org/markup-compatibility/2006">
          <mc:Choice Requires="x14">
            <control shapeId="1113" r:id="rId47" name="Check Box 89">
              <controlPr defaultSize="0" autoFill="0" autoLine="0" autoPict="0" altText="">
                <anchor moveWithCells="1">
                  <from>
                    <xdr:col>9</xdr:col>
                    <xdr:colOff>47625</xdr:colOff>
                    <xdr:row>52</xdr:row>
                    <xdr:rowOff>19050</xdr:rowOff>
                  </from>
                  <to>
                    <xdr:col>9</xdr:col>
                    <xdr:colOff>266700</xdr:colOff>
                    <xdr:row>52</xdr:row>
                    <xdr:rowOff>304800</xdr:rowOff>
                  </to>
                </anchor>
              </controlPr>
            </control>
          </mc:Choice>
        </mc:AlternateContent>
        <mc:AlternateContent xmlns:mc="http://schemas.openxmlformats.org/markup-compatibility/2006">
          <mc:Choice Requires="x14">
            <control shapeId="1114" r:id="rId48" name="Check Box 90">
              <controlPr defaultSize="0" autoFill="0" autoLine="0" autoPict="0" altText="">
                <anchor moveWithCells="1">
                  <from>
                    <xdr:col>7</xdr:col>
                    <xdr:colOff>57150</xdr:colOff>
                    <xdr:row>53</xdr:row>
                    <xdr:rowOff>19050</xdr:rowOff>
                  </from>
                  <to>
                    <xdr:col>7</xdr:col>
                    <xdr:colOff>266700</xdr:colOff>
                    <xdr:row>53</xdr:row>
                    <xdr:rowOff>304800</xdr:rowOff>
                  </to>
                </anchor>
              </controlPr>
            </control>
          </mc:Choice>
        </mc:AlternateContent>
        <mc:AlternateContent xmlns:mc="http://schemas.openxmlformats.org/markup-compatibility/2006">
          <mc:Choice Requires="x14">
            <control shapeId="1115" r:id="rId49" name="Check Box 91">
              <controlPr defaultSize="0" autoFill="0" autoLine="0" autoPict="0" altText="">
                <anchor moveWithCells="1">
                  <from>
                    <xdr:col>9</xdr:col>
                    <xdr:colOff>47625</xdr:colOff>
                    <xdr:row>53</xdr:row>
                    <xdr:rowOff>19050</xdr:rowOff>
                  </from>
                  <to>
                    <xdr:col>9</xdr:col>
                    <xdr:colOff>266700</xdr:colOff>
                    <xdr:row>53</xdr:row>
                    <xdr:rowOff>304800</xdr:rowOff>
                  </to>
                </anchor>
              </controlPr>
            </control>
          </mc:Choice>
        </mc:AlternateContent>
        <mc:AlternateContent xmlns:mc="http://schemas.openxmlformats.org/markup-compatibility/2006">
          <mc:Choice Requires="x14">
            <control shapeId="1116" r:id="rId50" name="Check Box 92">
              <controlPr defaultSize="0" autoFill="0" autoLine="0" autoPict="0" altText="">
                <anchor moveWithCells="1">
                  <from>
                    <xdr:col>7</xdr:col>
                    <xdr:colOff>57150</xdr:colOff>
                    <xdr:row>54</xdr:row>
                    <xdr:rowOff>19050</xdr:rowOff>
                  </from>
                  <to>
                    <xdr:col>7</xdr:col>
                    <xdr:colOff>266700</xdr:colOff>
                    <xdr:row>54</xdr:row>
                    <xdr:rowOff>304800</xdr:rowOff>
                  </to>
                </anchor>
              </controlPr>
            </control>
          </mc:Choice>
        </mc:AlternateContent>
        <mc:AlternateContent xmlns:mc="http://schemas.openxmlformats.org/markup-compatibility/2006">
          <mc:Choice Requires="x14">
            <control shapeId="1117" r:id="rId51" name="Check Box 93">
              <controlPr defaultSize="0" autoFill="0" autoLine="0" autoPict="0" altText="">
                <anchor moveWithCells="1">
                  <from>
                    <xdr:col>9</xdr:col>
                    <xdr:colOff>47625</xdr:colOff>
                    <xdr:row>54</xdr:row>
                    <xdr:rowOff>19050</xdr:rowOff>
                  </from>
                  <to>
                    <xdr:col>9</xdr:col>
                    <xdr:colOff>266700</xdr:colOff>
                    <xdr:row>54</xdr:row>
                    <xdr:rowOff>304800</xdr:rowOff>
                  </to>
                </anchor>
              </controlPr>
            </control>
          </mc:Choice>
        </mc:AlternateContent>
        <mc:AlternateContent xmlns:mc="http://schemas.openxmlformats.org/markup-compatibility/2006">
          <mc:Choice Requires="x14">
            <control shapeId="1128" r:id="rId52" name="Check Box 104">
              <controlPr defaultSize="0" autoFill="0" autoLine="0" autoPict="0" altText="">
                <anchor moveWithCells="1">
                  <from>
                    <xdr:col>7</xdr:col>
                    <xdr:colOff>47625</xdr:colOff>
                    <xdr:row>73</xdr:row>
                    <xdr:rowOff>19050</xdr:rowOff>
                  </from>
                  <to>
                    <xdr:col>7</xdr:col>
                    <xdr:colOff>266700</xdr:colOff>
                    <xdr:row>73</xdr:row>
                    <xdr:rowOff>304800</xdr:rowOff>
                  </to>
                </anchor>
              </controlPr>
            </control>
          </mc:Choice>
        </mc:AlternateContent>
        <mc:AlternateContent xmlns:mc="http://schemas.openxmlformats.org/markup-compatibility/2006">
          <mc:Choice Requires="x14">
            <control shapeId="1129" r:id="rId53" name="Check Box 105">
              <controlPr defaultSize="0" autoFill="0" autoLine="0" autoPict="0" altText="">
                <anchor moveWithCells="1">
                  <from>
                    <xdr:col>9</xdr:col>
                    <xdr:colOff>47625</xdr:colOff>
                    <xdr:row>73</xdr:row>
                    <xdr:rowOff>19050</xdr:rowOff>
                  </from>
                  <to>
                    <xdr:col>9</xdr:col>
                    <xdr:colOff>266700</xdr:colOff>
                    <xdr:row>73</xdr:row>
                    <xdr:rowOff>304800</xdr:rowOff>
                  </to>
                </anchor>
              </controlPr>
            </control>
          </mc:Choice>
        </mc:AlternateContent>
        <mc:AlternateContent xmlns:mc="http://schemas.openxmlformats.org/markup-compatibility/2006">
          <mc:Choice Requires="x14">
            <control shapeId="1130" r:id="rId54" name="Check Box 106">
              <controlPr defaultSize="0" autoFill="0" autoLine="0" autoPict="0" altText="">
                <anchor moveWithCells="1">
                  <from>
                    <xdr:col>7</xdr:col>
                    <xdr:colOff>47625</xdr:colOff>
                    <xdr:row>74</xdr:row>
                    <xdr:rowOff>9525</xdr:rowOff>
                  </from>
                  <to>
                    <xdr:col>7</xdr:col>
                    <xdr:colOff>266700</xdr:colOff>
                    <xdr:row>74</xdr:row>
                    <xdr:rowOff>304800</xdr:rowOff>
                  </to>
                </anchor>
              </controlPr>
            </control>
          </mc:Choice>
        </mc:AlternateContent>
        <mc:AlternateContent xmlns:mc="http://schemas.openxmlformats.org/markup-compatibility/2006">
          <mc:Choice Requires="x14">
            <control shapeId="1131" r:id="rId55" name="Check Box 107">
              <controlPr defaultSize="0" autoFill="0" autoLine="0" autoPict="0" altText="">
                <anchor moveWithCells="1">
                  <from>
                    <xdr:col>9</xdr:col>
                    <xdr:colOff>47625</xdr:colOff>
                    <xdr:row>74</xdr:row>
                    <xdr:rowOff>9525</xdr:rowOff>
                  </from>
                  <to>
                    <xdr:col>9</xdr:col>
                    <xdr:colOff>266700</xdr:colOff>
                    <xdr:row>74</xdr:row>
                    <xdr:rowOff>304800</xdr:rowOff>
                  </to>
                </anchor>
              </controlPr>
            </control>
          </mc:Choice>
        </mc:AlternateContent>
        <mc:AlternateContent xmlns:mc="http://schemas.openxmlformats.org/markup-compatibility/2006">
          <mc:Choice Requires="x14">
            <control shapeId="1132" r:id="rId56" name="Check Box 108">
              <controlPr defaultSize="0" autoFill="0" autoLine="0" autoPict="0" altText="">
                <anchor moveWithCells="1">
                  <from>
                    <xdr:col>7</xdr:col>
                    <xdr:colOff>57150</xdr:colOff>
                    <xdr:row>94</xdr:row>
                    <xdr:rowOff>19050</xdr:rowOff>
                  </from>
                  <to>
                    <xdr:col>7</xdr:col>
                    <xdr:colOff>266700</xdr:colOff>
                    <xdr:row>94</xdr:row>
                    <xdr:rowOff>304800</xdr:rowOff>
                  </to>
                </anchor>
              </controlPr>
            </control>
          </mc:Choice>
        </mc:AlternateContent>
        <mc:AlternateContent xmlns:mc="http://schemas.openxmlformats.org/markup-compatibility/2006">
          <mc:Choice Requires="x14">
            <control shapeId="1133" r:id="rId57" name="Check Box 109">
              <controlPr defaultSize="0" autoFill="0" autoLine="0" autoPict="0" altText="">
                <anchor moveWithCells="1">
                  <from>
                    <xdr:col>9</xdr:col>
                    <xdr:colOff>47625</xdr:colOff>
                    <xdr:row>94</xdr:row>
                    <xdr:rowOff>19050</xdr:rowOff>
                  </from>
                  <to>
                    <xdr:col>9</xdr:col>
                    <xdr:colOff>266700</xdr:colOff>
                    <xdr:row>94</xdr:row>
                    <xdr:rowOff>304800</xdr:rowOff>
                  </to>
                </anchor>
              </controlPr>
            </control>
          </mc:Choice>
        </mc:AlternateContent>
        <mc:AlternateContent xmlns:mc="http://schemas.openxmlformats.org/markup-compatibility/2006">
          <mc:Choice Requires="x14">
            <control shapeId="1134" r:id="rId58" name="Check Box 110">
              <controlPr defaultSize="0" autoFill="0" autoLine="0" autoPict="0" altText="">
                <anchor moveWithCells="1">
                  <from>
                    <xdr:col>7</xdr:col>
                    <xdr:colOff>57150</xdr:colOff>
                    <xdr:row>85</xdr:row>
                    <xdr:rowOff>19050</xdr:rowOff>
                  </from>
                  <to>
                    <xdr:col>7</xdr:col>
                    <xdr:colOff>266700</xdr:colOff>
                    <xdr:row>85</xdr:row>
                    <xdr:rowOff>304800</xdr:rowOff>
                  </to>
                </anchor>
              </controlPr>
            </control>
          </mc:Choice>
        </mc:AlternateContent>
        <mc:AlternateContent xmlns:mc="http://schemas.openxmlformats.org/markup-compatibility/2006">
          <mc:Choice Requires="x14">
            <control shapeId="1135" r:id="rId59" name="Check Box 111">
              <controlPr defaultSize="0" autoFill="0" autoLine="0" autoPict="0" altText="">
                <anchor moveWithCells="1">
                  <from>
                    <xdr:col>9</xdr:col>
                    <xdr:colOff>47625</xdr:colOff>
                    <xdr:row>85</xdr:row>
                    <xdr:rowOff>19050</xdr:rowOff>
                  </from>
                  <to>
                    <xdr:col>9</xdr:col>
                    <xdr:colOff>266700</xdr:colOff>
                    <xdr:row>85</xdr:row>
                    <xdr:rowOff>304800</xdr:rowOff>
                  </to>
                </anchor>
              </controlPr>
            </control>
          </mc:Choice>
        </mc:AlternateContent>
        <mc:AlternateContent xmlns:mc="http://schemas.openxmlformats.org/markup-compatibility/2006">
          <mc:Choice Requires="x14">
            <control shapeId="1136" r:id="rId60" name="Check Box 112">
              <controlPr defaultSize="0" autoFill="0" autoLine="0" autoPict="0" altText="">
                <anchor moveWithCells="1">
                  <from>
                    <xdr:col>7</xdr:col>
                    <xdr:colOff>47625</xdr:colOff>
                    <xdr:row>75</xdr:row>
                    <xdr:rowOff>9525</xdr:rowOff>
                  </from>
                  <to>
                    <xdr:col>7</xdr:col>
                    <xdr:colOff>266700</xdr:colOff>
                    <xdr:row>75</xdr:row>
                    <xdr:rowOff>304800</xdr:rowOff>
                  </to>
                </anchor>
              </controlPr>
            </control>
          </mc:Choice>
        </mc:AlternateContent>
        <mc:AlternateContent xmlns:mc="http://schemas.openxmlformats.org/markup-compatibility/2006">
          <mc:Choice Requires="x14">
            <control shapeId="1137" r:id="rId61" name="Check Box 113">
              <controlPr defaultSize="0" autoFill="0" autoLine="0" autoPict="0" altText="">
                <anchor moveWithCells="1">
                  <from>
                    <xdr:col>9</xdr:col>
                    <xdr:colOff>47625</xdr:colOff>
                    <xdr:row>75</xdr:row>
                    <xdr:rowOff>19050</xdr:rowOff>
                  </from>
                  <to>
                    <xdr:col>9</xdr:col>
                    <xdr:colOff>266700</xdr:colOff>
                    <xdr:row>75</xdr:row>
                    <xdr:rowOff>304800</xdr:rowOff>
                  </to>
                </anchor>
              </controlPr>
            </control>
          </mc:Choice>
        </mc:AlternateContent>
        <mc:AlternateContent xmlns:mc="http://schemas.openxmlformats.org/markup-compatibility/2006">
          <mc:Choice Requires="x14">
            <control shapeId="1138" r:id="rId62" name="Check Box 114">
              <controlPr defaultSize="0" autoFill="0" autoLine="0" autoPict="0" altText="">
                <anchor moveWithCells="1">
                  <from>
                    <xdr:col>7</xdr:col>
                    <xdr:colOff>47625</xdr:colOff>
                    <xdr:row>76</xdr:row>
                    <xdr:rowOff>19050</xdr:rowOff>
                  </from>
                  <to>
                    <xdr:col>7</xdr:col>
                    <xdr:colOff>266700</xdr:colOff>
                    <xdr:row>76</xdr:row>
                    <xdr:rowOff>304800</xdr:rowOff>
                  </to>
                </anchor>
              </controlPr>
            </control>
          </mc:Choice>
        </mc:AlternateContent>
        <mc:AlternateContent xmlns:mc="http://schemas.openxmlformats.org/markup-compatibility/2006">
          <mc:Choice Requires="x14">
            <control shapeId="1139" r:id="rId63" name="Check Box 115">
              <controlPr defaultSize="0" autoFill="0" autoLine="0" autoPict="0" altText="">
                <anchor moveWithCells="1">
                  <from>
                    <xdr:col>9</xdr:col>
                    <xdr:colOff>47625</xdr:colOff>
                    <xdr:row>76</xdr:row>
                    <xdr:rowOff>19050</xdr:rowOff>
                  </from>
                  <to>
                    <xdr:col>9</xdr:col>
                    <xdr:colOff>266700</xdr:colOff>
                    <xdr:row>76</xdr:row>
                    <xdr:rowOff>304800</xdr:rowOff>
                  </to>
                </anchor>
              </controlPr>
            </control>
          </mc:Choice>
        </mc:AlternateContent>
        <mc:AlternateContent xmlns:mc="http://schemas.openxmlformats.org/markup-compatibility/2006">
          <mc:Choice Requires="x14">
            <control shapeId="1140" r:id="rId64" name="Check Box 116">
              <controlPr defaultSize="0" autoFill="0" autoLine="0" autoPict="0" altText="">
                <anchor moveWithCells="1">
                  <from>
                    <xdr:col>7</xdr:col>
                    <xdr:colOff>57150</xdr:colOff>
                    <xdr:row>77</xdr:row>
                    <xdr:rowOff>19050</xdr:rowOff>
                  </from>
                  <to>
                    <xdr:col>7</xdr:col>
                    <xdr:colOff>266700</xdr:colOff>
                    <xdr:row>77</xdr:row>
                    <xdr:rowOff>304800</xdr:rowOff>
                  </to>
                </anchor>
              </controlPr>
            </control>
          </mc:Choice>
        </mc:AlternateContent>
        <mc:AlternateContent xmlns:mc="http://schemas.openxmlformats.org/markup-compatibility/2006">
          <mc:Choice Requires="x14">
            <control shapeId="1141" r:id="rId65" name="Check Box 117">
              <controlPr defaultSize="0" autoFill="0" autoLine="0" autoPict="0" altText="">
                <anchor moveWithCells="1">
                  <from>
                    <xdr:col>9</xdr:col>
                    <xdr:colOff>47625</xdr:colOff>
                    <xdr:row>77</xdr:row>
                    <xdr:rowOff>19050</xdr:rowOff>
                  </from>
                  <to>
                    <xdr:col>9</xdr:col>
                    <xdr:colOff>266700</xdr:colOff>
                    <xdr:row>77</xdr:row>
                    <xdr:rowOff>304800</xdr:rowOff>
                  </to>
                </anchor>
              </controlPr>
            </control>
          </mc:Choice>
        </mc:AlternateContent>
        <mc:AlternateContent xmlns:mc="http://schemas.openxmlformats.org/markup-compatibility/2006">
          <mc:Choice Requires="x14">
            <control shapeId="1142" r:id="rId66" name="Check Box 118">
              <controlPr defaultSize="0" autoFill="0" autoLine="0" autoPict="0" altText="">
                <anchor moveWithCells="1">
                  <from>
                    <xdr:col>7</xdr:col>
                    <xdr:colOff>47625</xdr:colOff>
                    <xdr:row>78</xdr:row>
                    <xdr:rowOff>19050</xdr:rowOff>
                  </from>
                  <to>
                    <xdr:col>7</xdr:col>
                    <xdr:colOff>266700</xdr:colOff>
                    <xdr:row>78</xdr:row>
                    <xdr:rowOff>304800</xdr:rowOff>
                  </to>
                </anchor>
              </controlPr>
            </control>
          </mc:Choice>
        </mc:AlternateContent>
        <mc:AlternateContent xmlns:mc="http://schemas.openxmlformats.org/markup-compatibility/2006">
          <mc:Choice Requires="x14">
            <control shapeId="1143" r:id="rId67" name="Check Box 119">
              <controlPr defaultSize="0" autoFill="0" autoLine="0" autoPict="0" altText="">
                <anchor moveWithCells="1">
                  <from>
                    <xdr:col>9</xdr:col>
                    <xdr:colOff>47625</xdr:colOff>
                    <xdr:row>78</xdr:row>
                    <xdr:rowOff>19050</xdr:rowOff>
                  </from>
                  <to>
                    <xdr:col>9</xdr:col>
                    <xdr:colOff>266700</xdr:colOff>
                    <xdr:row>78</xdr:row>
                    <xdr:rowOff>304800</xdr:rowOff>
                  </to>
                </anchor>
              </controlPr>
            </control>
          </mc:Choice>
        </mc:AlternateContent>
        <mc:AlternateContent xmlns:mc="http://schemas.openxmlformats.org/markup-compatibility/2006">
          <mc:Choice Requires="x14">
            <control shapeId="1144" r:id="rId68" name="Check Box 120">
              <controlPr defaultSize="0" autoFill="0" autoLine="0" autoPict="0" altText="">
                <anchor moveWithCells="1">
                  <from>
                    <xdr:col>7</xdr:col>
                    <xdr:colOff>47625</xdr:colOff>
                    <xdr:row>79</xdr:row>
                    <xdr:rowOff>19050</xdr:rowOff>
                  </from>
                  <to>
                    <xdr:col>7</xdr:col>
                    <xdr:colOff>257175</xdr:colOff>
                    <xdr:row>79</xdr:row>
                    <xdr:rowOff>304800</xdr:rowOff>
                  </to>
                </anchor>
              </controlPr>
            </control>
          </mc:Choice>
        </mc:AlternateContent>
        <mc:AlternateContent xmlns:mc="http://schemas.openxmlformats.org/markup-compatibility/2006">
          <mc:Choice Requires="x14">
            <control shapeId="1145" r:id="rId69" name="Check Box 121">
              <controlPr defaultSize="0" autoFill="0" autoLine="0" autoPict="0" altText="">
                <anchor moveWithCells="1">
                  <from>
                    <xdr:col>9</xdr:col>
                    <xdr:colOff>47625</xdr:colOff>
                    <xdr:row>79</xdr:row>
                    <xdr:rowOff>19050</xdr:rowOff>
                  </from>
                  <to>
                    <xdr:col>9</xdr:col>
                    <xdr:colOff>266700</xdr:colOff>
                    <xdr:row>79</xdr:row>
                    <xdr:rowOff>304800</xdr:rowOff>
                  </to>
                </anchor>
              </controlPr>
            </control>
          </mc:Choice>
        </mc:AlternateContent>
        <mc:AlternateContent xmlns:mc="http://schemas.openxmlformats.org/markup-compatibility/2006">
          <mc:Choice Requires="x14">
            <control shapeId="1146" r:id="rId70" name="Check Box 122">
              <controlPr defaultSize="0" autoFill="0" autoLine="0" autoPict="0" altText="">
                <anchor moveWithCells="1">
                  <from>
                    <xdr:col>7</xdr:col>
                    <xdr:colOff>47625</xdr:colOff>
                    <xdr:row>80</xdr:row>
                    <xdr:rowOff>19050</xdr:rowOff>
                  </from>
                  <to>
                    <xdr:col>7</xdr:col>
                    <xdr:colOff>266700</xdr:colOff>
                    <xdr:row>80</xdr:row>
                    <xdr:rowOff>304800</xdr:rowOff>
                  </to>
                </anchor>
              </controlPr>
            </control>
          </mc:Choice>
        </mc:AlternateContent>
        <mc:AlternateContent xmlns:mc="http://schemas.openxmlformats.org/markup-compatibility/2006">
          <mc:Choice Requires="x14">
            <control shapeId="1147" r:id="rId71" name="Check Box 123">
              <controlPr defaultSize="0" autoFill="0" autoLine="0" autoPict="0" altText="">
                <anchor moveWithCells="1">
                  <from>
                    <xdr:col>9</xdr:col>
                    <xdr:colOff>47625</xdr:colOff>
                    <xdr:row>80</xdr:row>
                    <xdr:rowOff>19050</xdr:rowOff>
                  </from>
                  <to>
                    <xdr:col>9</xdr:col>
                    <xdr:colOff>266700</xdr:colOff>
                    <xdr:row>80</xdr:row>
                    <xdr:rowOff>304800</xdr:rowOff>
                  </to>
                </anchor>
              </controlPr>
            </control>
          </mc:Choice>
        </mc:AlternateContent>
        <mc:AlternateContent xmlns:mc="http://schemas.openxmlformats.org/markup-compatibility/2006">
          <mc:Choice Requires="x14">
            <control shapeId="1148" r:id="rId72" name="Check Box 124">
              <controlPr defaultSize="0" autoFill="0" autoLine="0" autoPict="0" altText="">
                <anchor moveWithCells="1">
                  <from>
                    <xdr:col>7</xdr:col>
                    <xdr:colOff>57150</xdr:colOff>
                    <xdr:row>81</xdr:row>
                    <xdr:rowOff>19050</xdr:rowOff>
                  </from>
                  <to>
                    <xdr:col>7</xdr:col>
                    <xdr:colOff>266700</xdr:colOff>
                    <xdr:row>81</xdr:row>
                    <xdr:rowOff>304800</xdr:rowOff>
                  </to>
                </anchor>
              </controlPr>
            </control>
          </mc:Choice>
        </mc:AlternateContent>
        <mc:AlternateContent xmlns:mc="http://schemas.openxmlformats.org/markup-compatibility/2006">
          <mc:Choice Requires="x14">
            <control shapeId="1149" r:id="rId73" name="Check Box 125">
              <controlPr defaultSize="0" autoFill="0" autoLine="0" autoPict="0" altText="">
                <anchor moveWithCells="1">
                  <from>
                    <xdr:col>9</xdr:col>
                    <xdr:colOff>47625</xdr:colOff>
                    <xdr:row>81</xdr:row>
                    <xdr:rowOff>19050</xdr:rowOff>
                  </from>
                  <to>
                    <xdr:col>9</xdr:col>
                    <xdr:colOff>266700</xdr:colOff>
                    <xdr:row>81</xdr:row>
                    <xdr:rowOff>304800</xdr:rowOff>
                  </to>
                </anchor>
              </controlPr>
            </control>
          </mc:Choice>
        </mc:AlternateContent>
        <mc:AlternateContent xmlns:mc="http://schemas.openxmlformats.org/markup-compatibility/2006">
          <mc:Choice Requires="x14">
            <control shapeId="1150" r:id="rId74" name="Check Box 126">
              <controlPr defaultSize="0" autoFill="0" autoLine="0" autoPict="0" altText="">
                <anchor moveWithCells="1">
                  <from>
                    <xdr:col>7</xdr:col>
                    <xdr:colOff>57150</xdr:colOff>
                    <xdr:row>82</xdr:row>
                    <xdr:rowOff>19050</xdr:rowOff>
                  </from>
                  <to>
                    <xdr:col>7</xdr:col>
                    <xdr:colOff>266700</xdr:colOff>
                    <xdr:row>82</xdr:row>
                    <xdr:rowOff>304800</xdr:rowOff>
                  </to>
                </anchor>
              </controlPr>
            </control>
          </mc:Choice>
        </mc:AlternateContent>
        <mc:AlternateContent xmlns:mc="http://schemas.openxmlformats.org/markup-compatibility/2006">
          <mc:Choice Requires="x14">
            <control shapeId="1151" r:id="rId75" name="Check Box 127">
              <controlPr defaultSize="0" autoFill="0" autoLine="0" autoPict="0" altText="">
                <anchor moveWithCells="1">
                  <from>
                    <xdr:col>9</xdr:col>
                    <xdr:colOff>47625</xdr:colOff>
                    <xdr:row>82</xdr:row>
                    <xdr:rowOff>19050</xdr:rowOff>
                  </from>
                  <to>
                    <xdr:col>9</xdr:col>
                    <xdr:colOff>266700</xdr:colOff>
                    <xdr:row>82</xdr:row>
                    <xdr:rowOff>304800</xdr:rowOff>
                  </to>
                </anchor>
              </controlPr>
            </control>
          </mc:Choice>
        </mc:AlternateContent>
        <mc:AlternateContent xmlns:mc="http://schemas.openxmlformats.org/markup-compatibility/2006">
          <mc:Choice Requires="x14">
            <control shapeId="1152" r:id="rId76" name="Check Box 128">
              <controlPr defaultSize="0" autoFill="0" autoLine="0" autoPict="0" altText="">
                <anchor moveWithCells="1">
                  <from>
                    <xdr:col>7</xdr:col>
                    <xdr:colOff>47625</xdr:colOff>
                    <xdr:row>83</xdr:row>
                    <xdr:rowOff>19050</xdr:rowOff>
                  </from>
                  <to>
                    <xdr:col>7</xdr:col>
                    <xdr:colOff>266700</xdr:colOff>
                    <xdr:row>83</xdr:row>
                    <xdr:rowOff>304800</xdr:rowOff>
                  </to>
                </anchor>
              </controlPr>
            </control>
          </mc:Choice>
        </mc:AlternateContent>
        <mc:AlternateContent xmlns:mc="http://schemas.openxmlformats.org/markup-compatibility/2006">
          <mc:Choice Requires="x14">
            <control shapeId="1153" r:id="rId77" name="Check Box 129">
              <controlPr defaultSize="0" autoFill="0" autoLine="0" autoPict="0" altText="">
                <anchor moveWithCells="1">
                  <from>
                    <xdr:col>9</xdr:col>
                    <xdr:colOff>47625</xdr:colOff>
                    <xdr:row>83</xdr:row>
                    <xdr:rowOff>19050</xdr:rowOff>
                  </from>
                  <to>
                    <xdr:col>9</xdr:col>
                    <xdr:colOff>266700</xdr:colOff>
                    <xdr:row>83</xdr:row>
                    <xdr:rowOff>304800</xdr:rowOff>
                  </to>
                </anchor>
              </controlPr>
            </control>
          </mc:Choice>
        </mc:AlternateContent>
        <mc:AlternateContent xmlns:mc="http://schemas.openxmlformats.org/markup-compatibility/2006">
          <mc:Choice Requires="x14">
            <control shapeId="1154" r:id="rId78" name="Check Box 130">
              <controlPr defaultSize="0" autoFill="0" autoLine="0" autoPict="0" altText="">
                <anchor moveWithCells="1">
                  <from>
                    <xdr:col>7</xdr:col>
                    <xdr:colOff>47625</xdr:colOff>
                    <xdr:row>84</xdr:row>
                    <xdr:rowOff>19050</xdr:rowOff>
                  </from>
                  <to>
                    <xdr:col>7</xdr:col>
                    <xdr:colOff>266700</xdr:colOff>
                    <xdr:row>84</xdr:row>
                    <xdr:rowOff>304800</xdr:rowOff>
                  </to>
                </anchor>
              </controlPr>
            </control>
          </mc:Choice>
        </mc:AlternateContent>
        <mc:AlternateContent xmlns:mc="http://schemas.openxmlformats.org/markup-compatibility/2006">
          <mc:Choice Requires="x14">
            <control shapeId="1155" r:id="rId79" name="Check Box 131">
              <controlPr defaultSize="0" autoFill="0" autoLine="0" autoPict="0" altText="">
                <anchor moveWithCells="1">
                  <from>
                    <xdr:col>9</xdr:col>
                    <xdr:colOff>47625</xdr:colOff>
                    <xdr:row>84</xdr:row>
                    <xdr:rowOff>19050</xdr:rowOff>
                  </from>
                  <to>
                    <xdr:col>9</xdr:col>
                    <xdr:colOff>266700</xdr:colOff>
                    <xdr:row>84</xdr:row>
                    <xdr:rowOff>304800</xdr:rowOff>
                  </to>
                </anchor>
              </controlPr>
            </control>
          </mc:Choice>
        </mc:AlternateContent>
        <mc:AlternateContent xmlns:mc="http://schemas.openxmlformats.org/markup-compatibility/2006">
          <mc:Choice Requires="x14">
            <control shapeId="1156" r:id="rId80" name="Check Box 132">
              <controlPr defaultSize="0" autoFill="0" autoLine="0" autoPict="0" altText="">
                <anchor moveWithCells="1">
                  <from>
                    <xdr:col>7</xdr:col>
                    <xdr:colOff>57150</xdr:colOff>
                    <xdr:row>86</xdr:row>
                    <xdr:rowOff>19050</xdr:rowOff>
                  </from>
                  <to>
                    <xdr:col>7</xdr:col>
                    <xdr:colOff>266700</xdr:colOff>
                    <xdr:row>86</xdr:row>
                    <xdr:rowOff>304800</xdr:rowOff>
                  </to>
                </anchor>
              </controlPr>
            </control>
          </mc:Choice>
        </mc:AlternateContent>
        <mc:AlternateContent xmlns:mc="http://schemas.openxmlformats.org/markup-compatibility/2006">
          <mc:Choice Requires="x14">
            <control shapeId="1157" r:id="rId81" name="Check Box 133">
              <controlPr defaultSize="0" autoFill="0" autoLine="0" autoPict="0" altText="">
                <anchor moveWithCells="1">
                  <from>
                    <xdr:col>9</xdr:col>
                    <xdr:colOff>47625</xdr:colOff>
                    <xdr:row>86</xdr:row>
                    <xdr:rowOff>19050</xdr:rowOff>
                  </from>
                  <to>
                    <xdr:col>9</xdr:col>
                    <xdr:colOff>266700</xdr:colOff>
                    <xdr:row>86</xdr:row>
                    <xdr:rowOff>304800</xdr:rowOff>
                  </to>
                </anchor>
              </controlPr>
            </control>
          </mc:Choice>
        </mc:AlternateContent>
        <mc:AlternateContent xmlns:mc="http://schemas.openxmlformats.org/markup-compatibility/2006">
          <mc:Choice Requires="x14">
            <control shapeId="1158" r:id="rId82" name="Check Box 134">
              <controlPr defaultSize="0" autoFill="0" autoLine="0" autoPict="0" altText="">
                <anchor moveWithCells="1">
                  <from>
                    <xdr:col>7</xdr:col>
                    <xdr:colOff>47625</xdr:colOff>
                    <xdr:row>87</xdr:row>
                    <xdr:rowOff>19050</xdr:rowOff>
                  </from>
                  <to>
                    <xdr:col>7</xdr:col>
                    <xdr:colOff>266700</xdr:colOff>
                    <xdr:row>87</xdr:row>
                    <xdr:rowOff>304800</xdr:rowOff>
                  </to>
                </anchor>
              </controlPr>
            </control>
          </mc:Choice>
        </mc:AlternateContent>
        <mc:AlternateContent xmlns:mc="http://schemas.openxmlformats.org/markup-compatibility/2006">
          <mc:Choice Requires="x14">
            <control shapeId="1159" r:id="rId83" name="Check Box 135">
              <controlPr defaultSize="0" autoFill="0" autoLine="0" autoPict="0" altText="">
                <anchor moveWithCells="1">
                  <from>
                    <xdr:col>9</xdr:col>
                    <xdr:colOff>47625</xdr:colOff>
                    <xdr:row>87</xdr:row>
                    <xdr:rowOff>19050</xdr:rowOff>
                  </from>
                  <to>
                    <xdr:col>9</xdr:col>
                    <xdr:colOff>266700</xdr:colOff>
                    <xdr:row>87</xdr:row>
                    <xdr:rowOff>304800</xdr:rowOff>
                  </to>
                </anchor>
              </controlPr>
            </control>
          </mc:Choice>
        </mc:AlternateContent>
        <mc:AlternateContent xmlns:mc="http://schemas.openxmlformats.org/markup-compatibility/2006">
          <mc:Choice Requires="x14">
            <control shapeId="1160" r:id="rId84" name="Check Box 136">
              <controlPr defaultSize="0" autoFill="0" autoLine="0" autoPict="0" altText="">
                <anchor moveWithCells="1">
                  <from>
                    <xdr:col>7</xdr:col>
                    <xdr:colOff>47625</xdr:colOff>
                    <xdr:row>88</xdr:row>
                    <xdr:rowOff>19050</xdr:rowOff>
                  </from>
                  <to>
                    <xdr:col>7</xdr:col>
                    <xdr:colOff>266700</xdr:colOff>
                    <xdr:row>88</xdr:row>
                    <xdr:rowOff>304800</xdr:rowOff>
                  </to>
                </anchor>
              </controlPr>
            </control>
          </mc:Choice>
        </mc:AlternateContent>
        <mc:AlternateContent xmlns:mc="http://schemas.openxmlformats.org/markup-compatibility/2006">
          <mc:Choice Requires="x14">
            <control shapeId="1161" r:id="rId85" name="Check Box 137">
              <controlPr defaultSize="0" autoFill="0" autoLine="0" autoPict="0" altText="">
                <anchor moveWithCells="1">
                  <from>
                    <xdr:col>9</xdr:col>
                    <xdr:colOff>47625</xdr:colOff>
                    <xdr:row>88</xdr:row>
                    <xdr:rowOff>19050</xdr:rowOff>
                  </from>
                  <to>
                    <xdr:col>9</xdr:col>
                    <xdr:colOff>266700</xdr:colOff>
                    <xdr:row>88</xdr:row>
                    <xdr:rowOff>304800</xdr:rowOff>
                  </to>
                </anchor>
              </controlPr>
            </control>
          </mc:Choice>
        </mc:AlternateContent>
        <mc:AlternateContent xmlns:mc="http://schemas.openxmlformats.org/markup-compatibility/2006">
          <mc:Choice Requires="x14">
            <control shapeId="1162" r:id="rId86" name="Check Box 138">
              <controlPr defaultSize="0" autoFill="0" autoLine="0" autoPict="0" altText="">
                <anchor moveWithCells="1">
                  <from>
                    <xdr:col>7</xdr:col>
                    <xdr:colOff>57150</xdr:colOff>
                    <xdr:row>89</xdr:row>
                    <xdr:rowOff>19050</xdr:rowOff>
                  </from>
                  <to>
                    <xdr:col>7</xdr:col>
                    <xdr:colOff>266700</xdr:colOff>
                    <xdr:row>89</xdr:row>
                    <xdr:rowOff>304800</xdr:rowOff>
                  </to>
                </anchor>
              </controlPr>
            </control>
          </mc:Choice>
        </mc:AlternateContent>
        <mc:AlternateContent xmlns:mc="http://schemas.openxmlformats.org/markup-compatibility/2006">
          <mc:Choice Requires="x14">
            <control shapeId="1163" r:id="rId87" name="Check Box 139">
              <controlPr defaultSize="0" autoFill="0" autoLine="0" autoPict="0" altText="">
                <anchor moveWithCells="1">
                  <from>
                    <xdr:col>9</xdr:col>
                    <xdr:colOff>47625</xdr:colOff>
                    <xdr:row>89</xdr:row>
                    <xdr:rowOff>19050</xdr:rowOff>
                  </from>
                  <to>
                    <xdr:col>9</xdr:col>
                    <xdr:colOff>266700</xdr:colOff>
                    <xdr:row>89</xdr:row>
                    <xdr:rowOff>304800</xdr:rowOff>
                  </to>
                </anchor>
              </controlPr>
            </control>
          </mc:Choice>
        </mc:AlternateContent>
        <mc:AlternateContent xmlns:mc="http://schemas.openxmlformats.org/markup-compatibility/2006">
          <mc:Choice Requires="x14">
            <control shapeId="1164" r:id="rId88" name="Check Box 140">
              <controlPr defaultSize="0" autoFill="0" autoLine="0" autoPict="0" altText="">
                <anchor moveWithCells="1">
                  <from>
                    <xdr:col>7</xdr:col>
                    <xdr:colOff>57150</xdr:colOff>
                    <xdr:row>90</xdr:row>
                    <xdr:rowOff>19050</xdr:rowOff>
                  </from>
                  <to>
                    <xdr:col>7</xdr:col>
                    <xdr:colOff>266700</xdr:colOff>
                    <xdr:row>90</xdr:row>
                    <xdr:rowOff>304800</xdr:rowOff>
                  </to>
                </anchor>
              </controlPr>
            </control>
          </mc:Choice>
        </mc:AlternateContent>
        <mc:AlternateContent xmlns:mc="http://schemas.openxmlformats.org/markup-compatibility/2006">
          <mc:Choice Requires="x14">
            <control shapeId="1165" r:id="rId89" name="Check Box 141">
              <controlPr defaultSize="0" autoFill="0" autoLine="0" autoPict="0" altText="">
                <anchor moveWithCells="1">
                  <from>
                    <xdr:col>9</xdr:col>
                    <xdr:colOff>47625</xdr:colOff>
                    <xdr:row>90</xdr:row>
                    <xdr:rowOff>19050</xdr:rowOff>
                  </from>
                  <to>
                    <xdr:col>9</xdr:col>
                    <xdr:colOff>266700</xdr:colOff>
                    <xdr:row>90</xdr:row>
                    <xdr:rowOff>304800</xdr:rowOff>
                  </to>
                </anchor>
              </controlPr>
            </control>
          </mc:Choice>
        </mc:AlternateContent>
        <mc:AlternateContent xmlns:mc="http://schemas.openxmlformats.org/markup-compatibility/2006">
          <mc:Choice Requires="x14">
            <control shapeId="1166" r:id="rId90" name="Check Box 142">
              <controlPr defaultSize="0" autoFill="0" autoLine="0" autoPict="0" altText="">
                <anchor moveWithCells="1">
                  <from>
                    <xdr:col>7</xdr:col>
                    <xdr:colOff>57150</xdr:colOff>
                    <xdr:row>91</xdr:row>
                    <xdr:rowOff>19050</xdr:rowOff>
                  </from>
                  <to>
                    <xdr:col>7</xdr:col>
                    <xdr:colOff>266700</xdr:colOff>
                    <xdr:row>91</xdr:row>
                    <xdr:rowOff>304800</xdr:rowOff>
                  </to>
                </anchor>
              </controlPr>
            </control>
          </mc:Choice>
        </mc:AlternateContent>
        <mc:AlternateContent xmlns:mc="http://schemas.openxmlformats.org/markup-compatibility/2006">
          <mc:Choice Requires="x14">
            <control shapeId="1167" r:id="rId91" name="Check Box 143">
              <controlPr defaultSize="0" autoFill="0" autoLine="0" autoPict="0" altText="">
                <anchor moveWithCells="1">
                  <from>
                    <xdr:col>9</xdr:col>
                    <xdr:colOff>47625</xdr:colOff>
                    <xdr:row>91</xdr:row>
                    <xdr:rowOff>19050</xdr:rowOff>
                  </from>
                  <to>
                    <xdr:col>9</xdr:col>
                    <xdr:colOff>266700</xdr:colOff>
                    <xdr:row>91</xdr:row>
                    <xdr:rowOff>304800</xdr:rowOff>
                  </to>
                </anchor>
              </controlPr>
            </control>
          </mc:Choice>
        </mc:AlternateContent>
        <mc:AlternateContent xmlns:mc="http://schemas.openxmlformats.org/markup-compatibility/2006">
          <mc:Choice Requires="x14">
            <control shapeId="1168" r:id="rId92" name="Check Box 144">
              <controlPr defaultSize="0" autoFill="0" autoLine="0" autoPict="0" altText="">
                <anchor moveWithCells="1">
                  <from>
                    <xdr:col>7</xdr:col>
                    <xdr:colOff>57150</xdr:colOff>
                    <xdr:row>92</xdr:row>
                    <xdr:rowOff>19050</xdr:rowOff>
                  </from>
                  <to>
                    <xdr:col>7</xdr:col>
                    <xdr:colOff>266700</xdr:colOff>
                    <xdr:row>92</xdr:row>
                    <xdr:rowOff>304800</xdr:rowOff>
                  </to>
                </anchor>
              </controlPr>
            </control>
          </mc:Choice>
        </mc:AlternateContent>
        <mc:AlternateContent xmlns:mc="http://schemas.openxmlformats.org/markup-compatibility/2006">
          <mc:Choice Requires="x14">
            <control shapeId="1169" r:id="rId93" name="Check Box 145">
              <controlPr defaultSize="0" autoFill="0" autoLine="0" autoPict="0" altText="">
                <anchor moveWithCells="1">
                  <from>
                    <xdr:col>9</xdr:col>
                    <xdr:colOff>47625</xdr:colOff>
                    <xdr:row>92</xdr:row>
                    <xdr:rowOff>19050</xdr:rowOff>
                  </from>
                  <to>
                    <xdr:col>9</xdr:col>
                    <xdr:colOff>266700</xdr:colOff>
                    <xdr:row>92</xdr:row>
                    <xdr:rowOff>304800</xdr:rowOff>
                  </to>
                </anchor>
              </controlPr>
            </control>
          </mc:Choice>
        </mc:AlternateContent>
        <mc:AlternateContent xmlns:mc="http://schemas.openxmlformats.org/markup-compatibility/2006">
          <mc:Choice Requires="x14">
            <control shapeId="1170" r:id="rId94" name="Check Box 146">
              <controlPr defaultSize="0" autoFill="0" autoLine="0" autoPict="0" altText="">
                <anchor moveWithCells="1">
                  <from>
                    <xdr:col>7</xdr:col>
                    <xdr:colOff>57150</xdr:colOff>
                    <xdr:row>93</xdr:row>
                    <xdr:rowOff>19050</xdr:rowOff>
                  </from>
                  <to>
                    <xdr:col>7</xdr:col>
                    <xdr:colOff>266700</xdr:colOff>
                    <xdr:row>93</xdr:row>
                    <xdr:rowOff>304800</xdr:rowOff>
                  </to>
                </anchor>
              </controlPr>
            </control>
          </mc:Choice>
        </mc:AlternateContent>
        <mc:AlternateContent xmlns:mc="http://schemas.openxmlformats.org/markup-compatibility/2006">
          <mc:Choice Requires="x14">
            <control shapeId="1171" r:id="rId95" name="Check Box 147">
              <controlPr defaultSize="0" autoFill="0" autoLine="0" autoPict="0" altText="">
                <anchor moveWithCells="1">
                  <from>
                    <xdr:col>9</xdr:col>
                    <xdr:colOff>47625</xdr:colOff>
                    <xdr:row>93</xdr:row>
                    <xdr:rowOff>19050</xdr:rowOff>
                  </from>
                  <to>
                    <xdr:col>9</xdr:col>
                    <xdr:colOff>266700</xdr:colOff>
                    <xdr:row>93</xdr:row>
                    <xdr:rowOff>304800</xdr:rowOff>
                  </to>
                </anchor>
              </controlPr>
            </control>
          </mc:Choice>
        </mc:AlternateContent>
        <mc:AlternateContent xmlns:mc="http://schemas.openxmlformats.org/markup-compatibility/2006">
          <mc:Choice Requires="x14">
            <control shapeId="1174" r:id="rId96" name="Check Box 150">
              <controlPr defaultSize="0" autoFill="0" autoLine="0" autoPict="0" altText="">
                <anchor moveWithCells="1">
                  <from>
                    <xdr:col>7</xdr:col>
                    <xdr:colOff>47625</xdr:colOff>
                    <xdr:row>18</xdr:row>
                    <xdr:rowOff>38100</xdr:rowOff>
                  </from>
                  <to>
                    <xdr:col>7</xdr:col>
                    <xdr:colOff>266700</xdr:colOff>
                    <xdr:row>18</xdr:row>
                    <xdr:rowOff>285750</xdr:rowOff>
                  </to>
                </anchor>
              </controlPr>
            </control>
          </mc:Choice>
        </mc:AlternateContent>
        <mc:AlternateContent xmlns:mc="http://schemas.openxmlformats.org/markup-compatibility/2006">
          <mc:Choice Requires="x14">
            <control shapeId="1175" r:id="rId97" name="Check Box 151">
              <controlPr defaultSize="0" autoFill="0" autoLine="0" autoPict="0" altText="">
                <anchor moveWithCells="1">
                  <from>
                    <xdr:col>9</xdr:col>
                    <xdr:colOff>38100</xdr:colOff>
                    <xdr:row>18</xdr:row>
                    <xdr:rowOff>38100</xdr:rowOff>
                  </from>
                  <to>
                    <xdr:col>9</xdr:col>
                    <xdr:colOff>257175</xdr:colOff>
                    <xdr:row>18</xdr:row>
                    <xdr:rowOff>285750</xdr:rowOff>
                  </to>
                </anchor>
              </controlPr>
            </control>
          </mc:Choice>
        </mc:AlternateContent>
        <mc:AlternateContent xmlns:mc="http://schemas.openxmlformats.org/markup-compatibility/2006">
          <mc:Choice Requires="x14">
            <control shapeId="1178" r:id="rId98" name="Check Box 154">
              <controlPr defaultSize="0" autoFill="0" autoLine="0" autoPict="0" altText="">
                <anchor moveWithCells="1">
                  <from>
                    <xdr:col>5</xdr:col>
                    <xdr:colOff>266700</xdr:colOff>
                    <xdr:row>6</xdr:row>
                    <xdr:rowOff>47625</xdr:rowOff>
                  </from>
                  <to>
                    <xdr:col>5</xdr:col>
                    <xdr:colOff>485775</xdr:colOff>
                    <xdr:row>6</xdr:row>
                    <xdr:rowOff>285750</xdr:rowOff>
                  </to>
                </anchor>
              </controlPr>
            </control>
          </mc:Choice>
        </mc:AlternateContent>
        <mc:AlternateContent xmlns:mc="http://schemas.openxmlformats.org/markup-compatibility/2006">
          <mc:Choice Requires="x14">
            <control shapeId="1179" r:id="rId99" name="Check Box 155">
              <controlPr defaultSize="0" autoFill="0" autoLine="0" autoPict="0" altText="">
                <anchor moveWithCells="1">
                  <from>
                    <xdr:col>6</xdr:col>
                    <xdr:colOff>66675</xdr:colOff>
                    <xdr:row>6</xdr:row>
                    <xdr:rowOff>47625</xdr:rowOff>
                  </from>
                  <to>
                    <xdr:col>6</xdr:col>
                    <xdr:colOff>285750</xdr:colOff>
                    <xdr:row>6</xdr:row>
                    <xdr:rowOff>285750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A6B67101-C5B5-416C-A00F-88A9DFED85D6}">
          <x14:formula1>
            <xm:f>'decurtazione %'!$B$3:$B$23</xm:f>
          </x14:formula1>
          <xm:sqref>L10 L13</xm:sqref>
        </x14:dataValidation>
        <x14:dataValidation type="list" errorStyle="warning" allowBlank="1" showInputMessage="1" showErrorMessage="1" errorTitle="Attenzione" error="Valore fuori range._x000a_Se siete certi potete procedere._x000a_Diversamente annullare." xr:uid="{8D7E3B19-4B04-4AA5-BE54-4D8685E03C9B}">
          <x14:formula1>
            <xm:f>'decurtazione %'!$H$3:$H$203</xm:f>
          </x14:formula1>
          <xm:sqref>L17</xm:sqref>
        </x14:dataValidation>
        <x14:dataValidation type="list" errorStyle="warning" allowBlank="1" showErrorMessage="1" errorTitle="Attenzione" error="Valore fuori range._x000a_Se siete certi potete procedere._x000a_Diversamente annullare." promptTitle="Attenzione" prompt="Valore fuori range. Se siete certi procedere, diversamente annullare." xr:uid="{1864374B-8476-49F3-8CDB-DE7BBBB46826}">
          <x14:formula1>
            <xm:f>'decurtazione %'!$B$3:$B$103</xm:f>
          </x14:formula1>
          <xm:sqref>L12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56D9F-56FE-4CE0-8E13-6C1E05ACB1CB}">
  <dimension ref="B2:H203"/>
  <sheetViews>
    <sheetView topLeftCell="A71" workbookViewId="0">
      <selection activeCell="N14" sqref="N14:O15"/>
    </sheetView>
  </sheetViews>
  <sheetFormatPr defaultRowHeight="15" x14ac:dyDescent="0.25"/>
  <sheetData>
    <row r="2" spans="2:8" x14ac:dyDescent="0.25">
      <c r="B2" t="s">
        <v>163</v>
      </c>
      <c r="H2" t="s">
        <v>164</v>
      </c>
    </row>
    <row r="3" spans="2:8" x14ac:dyDescent="0.25">
      <c r="B3">
        <v>0</v>
      </c>
      <c r="H3">
        <v>0</v>
      </c>
    </row>
    <row r="4" spans="2:8" x14ac:dyDescent="0.25">
      <c r="B4">
        <v>0.1</v>
      </c>
      <c r="H4">
        <v>0.1</v>
      </c>
    </row>
    <row r="5" spans="2:8" x14ac:dyDescent="0.25">
      <c r="B5">
        <v>0.2</v>
      </c>
      <c r="H5">
        <v>0.2</v>
      </c>
    </row>
    <row r="6" spans="2:8" x14ac:dyDescent="0.25">
      <c r="B6">
        <v>0.3</v>
      </c>
      <c r="H6">
        <v>0.3</v>
      </c>
    </row>
    <row r="7" spans="2:8" x14ac:dyDescent="0.25">
      <c r="B7">
        <v>0.4</v>
      </c>
      <c r="H7">
        <v>0.4</v>
      </c>
    </row>
    <row r="8" spans="2:8" x14ac:dyDescent="0.25">
      <c r="B8">
        <v>0.5</v>
      </c>
      <c r="H8">
        <v>0.5</v>
      </c>
    </row>
    <row r="9" spans="2:8" x14ac:dyDescent="0.25">
      <c r="B9">
        <v>0.6</v>
      </c>
      <c r="H9">
        <v>0.6</v>
      </c>
    </row>
    <row r="10" spans="2:8" x14ac:dyDescent="0.25">
      <c r="B10">
        <v>0.7</v>
      </c>
      <c r="H10">
        <v>0.7</v>
      </c>
    </row>
    <row r="11" spans="2:8" x14ac:dyDescent="0.25">
      <c r="B11">
        <v>0.8</v>
      </c>
      <c r="H11">
        <v>0.8</v>
      </c>
    </row>
    <row r="12" spans="2:8" x14ac:dyDescent="0.25">
      <c r="B12">
        <v>0.9</v>
      </c>
      <c r="H12">
        <v>0.9</v>
      </c>
    </row>
    <row r="13" spans="2:8" x14ac:dyDescent="0.25">
      <c r="B13">
        <v>1</v>
      </c>
      <c r="H13">
        <v>1</v>
      </c>
    </row>
    <row r="14" spans="2:8" x14ac:dyDescent="0.25">
      <c r="B14">
        <v>1.1000000000000001</v>
      </c>
      <c r="H14">
        <v>1.1000000000000001</v>
      </c>
    </row>
    <row r="15" spans="2:8" x14ac:dyDescent="0.25">
      <c r="B15">
        <v>1.2</v>
      </c>
      <c r="H15">
        <v>1.2</v>
      </c>
    </row>
    <row r="16" spans="2:8" x14ac:dyDescent="0.25">
      <c r="B16">
        <v>1.3</v>
      </c>
      <c r="H16">
        <v>1.3</v>
      </c>
    </row>
    <row r="17" spans="2:8" x14ac:dyDescent="0.25">
      <c r="B17">
        <v>1.4</v>
      </c>
      <c r="H17">
        <v>1.4</v>
      </c>
    </row>
    <row r="18" spans="2:8" x14ac:dyDescent="0.25">
      <c r="B18">
        <v>1.5</v>
      </c>
      <c r="H18">
        <v>1.5</v>
      </c>
    </row>
    <row r="19" spans="2:8" x14ac:dyDescent="0.25">
      <c r="B19">
        <v>1.6</v>
      </c>
      <c r="H19">
        <v>1.6</v>
      </c>
    </row>
    <row r="20" spans="2:8" x14ac:dyDescent="0.25">
      <c r="B20">
        <v>1.7</v>
      </c>
      <c r="H20">
        <v>1.7</v>
      </c>
    </row>
    <row r="21" spans="2:8" x14ac:dyDescent="0.25">
      <c r="B21">
        <v>1.8</v>
      </c>
      <c r="H21">
        <v>1.8</v>
      </c>
    </row>
    <row r="22" spans="2:8" x14ac:dyDescent="0.25">
      <c r="B22">
        <v>1.9</v>
      </c>
      <c r="H22">
        <v>1.9</v>
      </c>
    </row>
    <row r="23" spans="2:8" x14ac:dyDescent="0.25">
      <c r="B23">
        <v>2</v>
      </c>
      <c r="H23">
        <v>2</v>
      </c>
    </row>
    <row r="24" spans="2:8" x14ac:dyDescent="0.25">
      <c r="B24">
        <v>2.1</v>
      </c>
      <c r="H24">
        <v>2.1</v>
      </c>
    </row>
    <row r="25" spans="2:8" x14ac:dyDescent="0.25">
      <c r="B25">
        <v>2.2000000000000002</v>
      </c>
      <c r="H25">
        <v>2.2000000000000002</v>
      </c>
    </row>
    <row r="26" spans="2:8" x14ac:dyDescent="0.25">
      <c r="B26">
        <v>2.2999999999999998</v>
      </c>
      <c r="H26">
        <v>2.2999999999999998</v>
      </c>
    </row>
    <row r="27" spans="2:8" x14ac:dyDescent="0.25">
      <c r="B27">
        <v>2.4</v>
      </c>
      <c r="H27">
        <v>2.4</v>
      </c>
    </row>
    <row r="28" spans="2:8" x14ac:dyDescent="0.25">
      <c r="B28">
        <v>2.5</v>
      </c>
      <c r="H28">
        <v>2.5</v>
      </c>
    </row>
    <row r="29" spans="2:8" x14ac:dyDescent="0.25">
      <c r="B29">
        <v>2.6</v>
      </c>
      <c r="H29">
        <v>2.6</v>
      </c>
    </row>
    <row r="30" spans="2:8" x14ac:dyDescent="0.25">
      <c r="B30">
        <v>2.7</v>
      </c>
      <c r="H30">
        <v>2.7</v>
      </c>
    </row>
    <row r="31" spans="2:8" x14ac:dyDescent="0.25">
      <c r="B31">
        <v>2.8</v>
      </c>
      <c r="H31">
        <v>2.8</v>
      </c>
    </row>
    <row r="32" spans="2:8" x14ac:dyDescent="0.25">
      <c r="B32">
        <v>2.9</v>
      </c>
      <c r="H32">
        <v>2.9</v>
      </c>
    </row>
    <row r="33" spans="2:8" x14ac:dyDescent="0.25">
      <c r="B33">
        <v>3</v>
      </c>
      <c r="H33">
        <v>3</v>
      </c>
    </row>
    <row r="34" spans="2:8" x14ac:dyDescent="0.25">
      <c r="B34">
        <v>3.1</v>
      </c>
      <c r="H34">
        <v>3.1</v>
      </c>
    </row>
    <row r="35" spans="2:8" x14ac:dyDescent="0.25">
      <c r="B35">
        <v>3.2</v>
      </c>
      <c r="H35">
        <v>3.2</v>
      </c>
    </row>
    <row r="36" spans="2:8" x14ac:dyDescent="0.25">
      <c r="B36">
        <v>3.3</v>
      </c>
      <c r="H36">
        <v>3.3</v>
      </c>
    </row>
    <row r="37" spans="2:8" x14ac:dyDescent="0.25">
      <c r="B37">
        <v>3.4</v>
      </c>
      <c r="H37">
        <v>3.4</v>
      </c>
    </row>
    <row r="38" spans="2:8" x14ac:dyDescent="0.25">
      <c r="B38">
        <v>3.5</v>
      </c>
      <c r="H38">
        <v>3.5</v>
      </c>
    </row>
    <row r="39" spans="2:8" x14ac:dyDescent="0.25">
      <c r="B39">
        <v>3.6</v>
      </c>
      <c r="H39">
        <v>3.6</v>
      </c>
    </row>
    <row r="40" spans="2:8" x14ac:dyDescent="0.25">
      <c r="B40">
        <v>3.7</v>
      </c>
      <c r="H40">
        <v>3.7</v>
      </c>
    </row>
    <row r="41" spans="2:8" x14ac:dyDescent="0.25">
      <c r="B41">
        <v>3.8</v>
      </c>
      <c r="H41">
        <v>3.8</v>
      </c>
    </row>
    <row r="42" spans="2:8" x14ac:dyDescent="0.25">
      <c r="B42">
        <v>3.9</v>
      </c>
      <c r="H42">
        <v>3.9</v>
      </c>
    </row>
    <row r="43" spans="2:8" x14ac:dyDescent="0.25">
      <c r="B43">
        <v>4</v>
      </c>
      <c r="H43">
        <v>4</v>
      </c>
    </row>
    <row r="44" spans="2:8" x14ac:dyDescent="0.25">
      <c r="B44">
        <v>4.0999999999999996</v>
      </c>
      <c r="H44">
        <v>4.0999999999999996</v>
      </c>
    </row>
    <row r="45" spans="2:8" x14ac:dyDescent="0.25">
      <c r="B45">
        <v>4.2</v>
      </c>
      <c r="H45">
        <v>4.2</v>
      </c>
    </row>
    <row r="46" spans="2:8" x14ac:dyDescent="0.25">
      <c r="B46">
        <v>4.3</v>
      </c>
      <c r="H46">
        <v>4.3</v>
      </c>
    </row>
    <row r="47" spans="2:8" x14ac:dyDescent="0.25">
      <c r="B47">
        <v>4.4000000000000004</v>
      </c>
      <c r="H47">
        <v>4.4000000000000004</v>
      </c>
    </row>
    <row r="48" spans="2:8" x14ac:dyDescent="0.25">
      <c r="B48">
        <v>4.5</v>
      </c>
      <c r="H48">
        <v>4.5</v>
      </c>
    </row>
    <row r="49" spans="2:8" x14ac:dyDescent="0.25">
      <c r="B49">
        <v>4.5999999999999996</v>
      </c>
      <c r="H49">
        <v>4.5999999999999996</v>
      </c>
    </row>
    <row r="50" spans="2:8" x14ac:dyDescent="0.25">
      <c r="B50">
        <v>4.7</v>
      </c>
      <c r="H50">
        <v>4.7</v>
      </c>
    </row>
    <row r="51" spans="2:8" x14ac:dyDescent="0.25">
      <c r="B51">
        <v>4.8</v>
      </c>
      <c r="H51">
        <v>4.8</v>
      </c>
    </row>
    <row r="52" spans="2:8" x14ac:dyDescent="0.25">
      <c r="B52">
        <v>4.9000000000000004</v>
      </c>
      <c r="H52">
        <v>4.9000000000000004</v>
      </c>
    </row>
    <row r="53" spans="2:8" x14ac:dyDescent="0.25">
      <c r="B53">
        <v>5</v>
      </c>
      <c r="H53">
        <v>5</v>
      </c>
    </row>
    <row r="54" spans="2:8" x14ac:dyDescent="0.25">
      <c r="B54">
        <v>5.0999999999999996</v>
      </c>
      <c r="H54">
        <v>5.0999999999999996</v>
      </c>
    </row>
    <row r="55" spans="2:8" x14ac:dyDescent="0.25">
      <c r="B55">
        <v>5.2</v>
      </c>
      <c r="H55">
        <v>5.2</v>
      </c>
    </row>
    <row r="56" spans="2:8" x14ac:dyDescent="0.25">
      <c r="B56">
        <v>5.3</v>
      </c>
      <c r="H56">
        <v>5.3</v>
      </c>
    </row>
    <row r="57" spans="2:8" x14ac:dyDescent="0.25">
      <c r="B57">
        <v>5.4</v>
      </c>
      <c r="H57">
        <v>5.4</v>
      </c>
    </row>
    <row r="58" spans="2:8" x14ac:dyDescent="0.25">
      <c r="B58">
        <v>5.5</v>
      </c>
      <c r="H58">
        <v>5.5</v>
      </c>
    </row>
    <row r="59" spans="2:8" x14ac:dyDescent="0.25">
      <c r="B59">
        <v>5.6</v>
      </c>
      <c r="H59">
        <v>5.6</v>
      </c>
    </row>
    <row r="60" spans="2:8" x14ac:dyDescent="0.25">
      <c r="B60">
        <v>5.7</v>
      </c>
      <c r="H60">
        <v>5.7</v>
      </c>
    </row>
    <row r="61" spans="2:8" x14ac:dyDescent="0.25">
      <c r="B61">
        <v>5.8</v>
      </c>
      <c r="H61">
        <v>5.8</v>
      </c>
    </row>
    <row r="62" spans="2:8" x14ac:dyDescent="0.25">
      <c r="B62">
        <v>5.9</v>
      </c>
      <c r="H62">
        <v>5.9</v>
      </c>
    </row>
    <row r="63" spans="2:8" x14ac:dyDescent="0.25">
      <c r="B63">
        <v>6</v>
      </c>
      <c r="H63">
        <v>6</v>
      </c>
    </row>
    <row r="64" spans="2:8" x14ac:dyDescent="0.25">
      <c r="B64">
        <v>6.1</v>
      </c>
      <c r="H64">
        <v>6.1</v>
      </c>
    </row>
    <row r="65" spans="2:8" x14ac:dyDescent="0.25">
      <c r="B65">
        <v>6.2</v>
      </c>
      <c r="H65">
        <v>6.2</v>
      </c>
    </row>
    <row r="66" spans="2:8" x14ac:dyDescent="0.25">
      <c r="B66">
        <v>6.3</v>
      </c>
      <c r="H66">
        <v>6.3</v>
      </c>
    </row>
    <row r="67" spans="2:8" x14ac:dyDescent="0.25">
      <c r="B67">
        <v>6.4</v>
      </c>
      <c r="H67">
        <v>6.4</v>
      </c>
    </row>
    <row r="68" spans="2:8" x14ac:dyDescent="0.25">
      <c r="B68">
        <v>6.5</v>
      </c>
      <c r="H68">
        <v>6.5</v>
      </c>
    </row>
    <row r="69" spans="2:8" x14ac:dyDescent="0.25">
      <c r="B69">
        <v>6.6</v>
      </c>
      <c r="H69">
        <v>6.6</v>
      </c>
    </row>
    <row r="70" spans="2:8" x14ac:dyDescent="0.25">
      <c r="B70">
        <v>6.7</v>
      </c>
      <c r="H70">
        <v>6.7</v>
      </c>
    </row>
    <row r="71" spans="2:8" x14ac:dyDescent="0.25">
      <c r="B71">
        <v>6.8</v>
      </c>
      <c r="H71">
        <v>6.8</v>
      </c>
    </row>
    <row r="72" spans="2:8" x14ac:dyDescent="0.25">
      <c r="B72">
        <v>6.9</v>
      </c>
      <c r="H72">
        <v>6.9</v>
      </c>
    </row>
    <row r="73" spans="2:8" x14ac:dyDescent="0.25">
      <c r="B73">
        <v>7</v>
      </c>
      <c r="H73">
        <v>7</v>
      </c>
    </row>
    <row r="74" spans="2:8" x14ac:dyDescent="0.25">
      <c r="B74">
        <v>7.1</v>
      </c>
      <c r="H74">
        <v>7.1</v>
      </c>
    </row>
    <row r="75" spans="2:8" x14ac:dyDescent="0.25">
      <c r="B75">
        <v>7.2</v>
      </c>
      <c r="H75">
        <v>7.2</v>
      </c>
    </row>
    <row r="76" spans="2:8" x14ac:dyDescent="0.25">
      <c r="B76">
        <v>7.3</v>
      </c>
      <c r="H76">
        <v>7.3</v>
      </c>
    </row>
    <row r="77" spans="2:8" x14ac:dyDescent="0.25">
      <c r="B77">
        <v>7.4000000000000101</v>
      </c>
      <c r="H77">
        <v>7.4</v>
      </c>
    </row>
    <row r="78" spans="2:8" x14ac:dyDescent="0.25">
      <c r="B78">
        <v>7.5</v>
      </c>
      <c r="H78">
        <v>7.5</v>
      </c>
    </row>
    <row r="79" spans="2:8" x14ac:dyDescent="0.25">
      <c r="B79">
        <v>7.6</v>
      </c>
      <c r="H79">
        <v>7.6</v>
      </c>
    </row>
    <row r="80" spans="2:8" x14ac:dyDescent="0.25">
      <c r="B80">
        <v>7.7000000000000099</v>
      </c>
      <c r="H80">
        <v>7.7</v>
      </c>
    </row>
    <row r="81" spans="2:8" x14ac:dyDescent="0.25">
      <c r="B81">
        <v>7.8000000000000096</v>
      </c>
      <c r="H81">
        <v>7.8</v>
      </c>
    </row>
    <row r="82" spans="2:8" x14ac:dyDescent="0.25">
      <c r="B82">
        <v>7.9000000000000101</v>
      </c>
      <c r="H82">
        <v>7.9</v>
      </c>
    </row>
    <row r="83" spans="2:8" x14ac:dyDescent="0.25">
      <c r="B83">
        <v>8</v>
      </c>
      <c r="H83">
        <v>8</v>
      </c>
    </row>
    <row r="84" spans="2:8" x14ac:dyDescent="0.25">
      <c r="B84">
        <v>8.1000000000000103</v>
      </c>
      <c r="H84">
        <v>8.1</v>
      </c>
    </row>
    <row r="85" spans="2:8" x14ac:dyDescent="0.25">
      <c r="B85">
        <v>8.2000000000000099</v>
      </c>
      <c r="H85">
        <v>8.1999999999999993</v>
      </c>
    </row>
    <row r="86" spans="2:8" x14ac:dyDescent="0.25">
      <c r="B86">
        <v>8.3000000000000096</v>
      </c>
      <c r="H86">
        <v>8.3000000000000007</v>
      </c>
    </row>
    <row r="87" spans="2:8" x14ac:dyDescent="0.25">
      <c r="B87">
        <v>8.4000000000000092</v>
      </c>
      <c r="H87">
        <v>8.4</v>
      </c>
    </row>
    <row r="88" spans="2:8" x14ac:dyDescent="0.25">
      <c r="B88">
        <v>8.5000000000000107</v>
      </c>
      <c r="H88">
        <v>8.5</v>
      </c>
    </row>
    <row r="89" spans="2:8" x14ac:dyDescent="0.25">
      <c r="B89">
        <v>8.6000000000000103</v>
      </c>
      <c r="H89">
        <v>8.6</v>
      </c>
    </row>
    <row r="90" spans="2:8" x14ac:dyDescent="0.25">
      <c r="B90">
        <v>8.7000000000000099</v>
      </c>
      <c r="H90">
        <v>8.6999999999999993</v>
      </c>
    </row>
    <row r="91" spans="2:8" x14ac:dyDescent="0.25">
      <c r="B91">
        <v>8.8000000000000096</v>
      </c>
      <c r="H91">
        <v>8.8000000000000007</v>
      </c>
    </row>
    <row r="92" spans="2:8" x14ac:dyDescent="0.25">
      <c r="B92">
        <v>8.9000000000000092</v>
      </c>
      <c r="H92">
        <v>8.9</v>
      </c>
    </row>
    <row r="93" spans="2:8" x14ac:dyDescent="0.25">
      <c r="B93">
        <v>9.0000000000000107</v>
      </c>
      <c r="H93">
        <v>9</v>
      </c>
    </row>
    <row r="94" spans="2:8" x14ac:dyDescent="0.25">
      <c r="B94">
        <v>9.1000000000000103</v>
      </c>
      <c r="H94">
        <v>9.1</v>
      </c>
    </row>
    <row r="95" spans="2:8" x14ac:dyDescent="0.25">
      <c r="B95">
        <v>9.2000000000000099</v>
      </c>
      <c r="H95">
        <v>9.1999999999999993</v>
      </c>
    </row>
    <row r="96" spans="2:8" x14ac:dyDescent="0.25">
      <c r="B96">
        <v>9.3000000000000096</v>
      </c>
      <c r="H96">
        <v>9.3000000000000007</v>
      </c>
    </row>
    <row r="97" spans="2:8" x14ac:dyDescent="0.25">
      <c r="B97">
        <v>9.4000000000000092</v>
      </c>
      <c r="H97">
        <v>9.4</v>
      </c>
    </row>
    <row r="98" spans="2:8" x14ac:dyDescent="0.25">
      <c r="B98">
        <v>9.5000000000000107</v>
      </c>
      <c r="H98">
        <v>9.5</v>
      </c>
    </row>
    <row r="99" spans="2:8" x14ac:dyDescent="0.25">
      <c r="B99">
        <v>9.6000000000000103</v>
      </c>
      <c r="H99">
        <v>9.6</v>
      </c>
    </row>
    <row r="100" spans="2:8" x14ac:dyDescent="0.25">
      <c r="B100">
        <v>9.7000000000000099</v>
      </c>
      <c r="H100">
        <v>9.6999999999999993</v>
      </c>
    </row>
    <row r="101" spans="2:8" x14ac:dyDescent="0.25">
      <c r="B101">
        <v>9.8000000000000096</v>
      </c>
      <c r="H101">
        <v>9.8000000000000007</v>
      </c>
    </row>
    <row r="102" spans="2:8" x14ac:dyDescent="0.25">
      <c r="B102">
        <v>9.9000000000000092</v>
      </c>
      <c r="H102">
        <v>9.9</v>
      </c>
    </row>
    <row r="103" spans="2:8" x14ac:dyDescent="0.25">
      <c r="B103">
        <v>10</v>
      </c>
      <c r="H103">
        <v>10</v>
      </c>
    </row>
    <row r="104" spans="2:8" x14ac:dyDescent="0.25">
      <c r="H104">
        <v>10.1</v>
      </c>
    </row>
    <row r="105" spans="2:8" x14ac:dyDescent="0.25">
      <c r="H105">
        <v>10.199999999999999</v>
      </c>
    </row>
    <row r="106" spans="2:8" x14ac:dyDescent="0.25">
      <c r="H106">
        <v>10.3</v>
      </c>
    </row>
    <row r="107" spans="2:8" x14ac:dyDescent="0.25">
      <c r="H107">
        <v>10.4</v>
      </c>
    </row>
    <row r="108" spans="2:8" x14ac:dyDescent="0.25">
      <c r="H108">
        <v>10.5</v>
      </c>
    </row>
    <row r="109" spans="2:8" x14ac:dyDescent="0.25">
      <c r="H109">
        <v>10.6</v>
      </c>
    </row>
    <row r="110" spans="2:8" x14ac:dyDescent="0.25">
      <c r="H110">
        <v>10.7</v>
      </c>
    </row>
    <row r="111" spans="2:8" x14ac:dyDescent="0.25">
      <c r="H111">
        <v>10.8</v>
      </c>
    </row>
    <row r="112" spans="2:8" x14ac:dyDescent="0.25">
      <c r="H112">
        <v>10.9</v>
      </c>
    </row>
    <row r="113" spans="8:8" x14ac:dyDescent="0.25">
      <c r="H113">
        <v>11</v>
      </c>
    </row>
    <row r="114" spans="8:8" x14ac:dyDescent="0.25">
      <c r="H114">
        <v>11.1</v>
      </c>
    </row>
    <row r="115" spans="8:8" x14ac:dyDescent="0.25">
      <c r="H115">
        <v>11.2</v>
      </c>
    </row>
    <row r="116" spans="8:8" x14ac:dyDescent="0.25">
      <c r="H116">
        <v>11.3</v>
      </c>
    </row>
    <row r="117" spans="8:8" x14ac:dyDescent="0.25">
      <c r="H117">
        <v>11.4</v>
      </c>
    </row>
    <row r="118" spans="8:8" x14ac:dyDescent="0.25">
      <c r="H118">
        <v>11.5</v>
      </c>
    </row>
    <row r="119" spans="8:8" x14ac:dyDescent="0.25">
      <c r="H119">
        <v>11.6</v>
      </c>
    </row>
    <row r="120" spans="8:8" x14ac:dyDescent="0.25">
      <c r="H120">
        <v>11.7</v>
      </c>
    </row>
    <row r="121" spans="8:8" x14ac:dyDescent="0.25">
      <c r="H121">
        <v>11.8</v>
      </c>
    </row>
    <row r="122" spans="8:8" x14ac:dyDescent="0.25">
      <c r="H122">
        <v>11.9</v>
      </c>
    </row>
    <row r="123" spans="8:8" x14ac:dyDescent="0.25">
      <c r="H123">
        <v>12</v>
      </c>
    </row>
    <row r="124" spans="8:8" x14ac:dyDescent="0.25">
      <c r="H124">
        <v>12.1</v>
      </c>
    </row>
    <row r="125" spans="8:8" x14ac:dyDescent="0.25">
      <c r="H125">
        <v>12.2</v>
      </c>
    </row>
    <row r="126" spans="8:8" x14ac:dyDescent="0.25">
      <c r="H126">
        <v>12.3</v>
      </c>
    </row>
    <row r="127" spans="8:8" x14ac:dyDescent="0.25">
      <c r="H127">
        <v>12.4</v>
      </c>
    </row>
    <row r="128" spans="8:8" x14ac:dyDescent="0.25">
      <c r="H128">
        <v>12.5</v>
      </c>
    </row>
    <row r="129" spans="8:8" x14ac:dyDescent="0.25">
      <c r="H129">
        <v>12.6</v>
      </c>
    </row>
    <row r="130" spans="8:8" x14ac:dyDescent="0.25">
      <c r="H130">
        <v>12.7</v>
      </c>
    </row>
    <row r="131" spans="8:8" x14ac:dyDescent="0.25">
      <c r="H131">
        <v>12.8</v>
      </c>
    </row>
    <row r="132" spans="8:8" x14ac:dyDescent="0.25">
      <c r="H132">
        <v>12.9</v>
      </c>
    </row>
    <row r="133" spans="8:8" x14ac:dyDescent="0.25">
      <c r="H133">
        <v>13</v>
      </c>
    </row>
    <row r="134" spans="8:8" x14ac:dyDescent="0.25">
      <c r="H134">
        <v>13.1</v>
      </c>
    </row>
    <row r="135" spans="8:8" x14ac:dyDescent="0.25">
      <c r="H135">
        <v>13.2</v>
      </c>
    </row>
    <row r="136" spans="8:8" x14ac:dyDescent="0.25">
      <c r="H136">
        <v>13.3</v>
      </c>
    </row>
    <row r="137" spans="8:8" x14ac:dyDescent="0.25">
      <c r="H137">
        <v>13.4</v>
      </c>
    </row>
    <row r="138" spans="8:8" x14ac:dyDescent="0.25">
      <c r="H138">
        <v>13.5</v>
      </c>
    </row>
    <row r="139" spans="8:8" x14ac:dyDescent="0.25">
      <c r="H139">
        <v>13.6</v>
      </c>
    </row>
    <row r="140" spans="8:8" x14ac:dyDescent="0.25">
      <c r="H140">
        <v>13.7</v>
      </c>
    </row>
    <row r="141" spans="8:8" x14ac:dyDescent="0.25">
      <c r="H141">
        <v>13.8</v>
      </c>
    </row>
    <row r="142" spans="8:8" x14ac:dyDescent="0.25">
      <c r="H142">
        <v>13.9</v>
      </c>
    </row>
    <row r="143" spans="8:8" x14ac:dyDescent="0.25">
      <c r="H143">
        <v>14</v>
      </c>
    </row>
    <row r="144" spans="8:8" x14ac:dyDescent="0.25">
      <c r="H144">
        <v>14.1</v>
      </c>
    </row>
    <row r="145" spans="8:8" x14ac:dyDescent="0.25">
      <c r="H145">
        <v>14.2</v>
      </c>
    </row>
    <row r="146" spans="8:8" x14ac:dyDescent="0.25">
      <c r="H146">
        <v>14.3</v>
      </c>
    </row>
    <row r="147" spans="8:8" x14ac:dyDescent="0.25">
      <c r="H147">
        <v>14.4</v>
      </c>
    </row>
    <row r="148" spans="8:8" x14ac:dyDescent="0.25">
      <c r="H148">
        <v>14.5</v>
      </c>
    </row>
    <row r="149" spans="8:8" x14ac:dyDescent="0.25">
      <c r="H149">
        <v>14.6</v>
      </c>
    </row>
    <row r="150" spans="8:8" x14ac:dyDescent="0.25">
      <c r="H150">
        <v>14.7</v>
      </c>
    </row>
    <row r="151" spans="8:8" x14ac:dyDescent="0.25">
      <c r="H151">
        <v>14.8</v>
      </c>
    </row>
    <row r="152" spans="8:8" x14ac:dyDescent="0.25">
      <c r="H152">
        <v>14.9</v>
      </c>
    </row>
    <row r="153" spans="8:8" x14ac:dyDescent="0.25">
      <c r="H153">
        <v>15</v>
      </c>
    </row>
    <row r="154" spans="8:8" x14ac:dyDescent="0.25">
      <c r="H154">
        <v>15.1</v>
      </c>
    </row>
    <row r="155" spans="8:8" x14ac:dyDescent="0.25">
      <c r="H155">
        <v>15.2</v>
      </c>
    </row>
    <row r="156" spans="8:8" x14ac:dyDescent="0.25">
      <c r="H156">
        <v>15.3</v>
      </c>
    </row>
    <row r="157" spans="8:8" x14ac:dyDescent="0.25">
      <c r="H157">
        <v>15.4</v>
      </c>
    </row>
    <row r="158" spans="8:8" x14ac:dyDescent="0.25">
      <c r="H158">
        <v>15.5</v>
      </c>
    </row>
    <row r="159" spans="8:8" x14ac:dyDescent="0.25">
      <c r="H159">
        <v>15.6</v>
      </c>
    </row>
    <row r="160" spans="8:8" x14ac:dyDescent="0.25">
      <c r="H160">
        <v>15.7</v>
      </c>
    </row>
    <row r="161" spans="8:8" x14ac:dyDescent="0.25">
      <c r="H161">
        <v>15.8</v>
      </c>
    </row>
    <row r="162" spans="8:8" x14ac:dyDescent="0.25">
      <c r="H162">
        <v>15.9</v>
      </c>
    </row>
    <row r="163" spans="8:8" x14ac:dyDescent="0.25">
      <c r="H163">
        <v>16</v>
      </c>
    </row>
    <row r="164" spans="8:8" x14ac:dyDescent="0.25">
      <c r="H164">
        <v>16.100000000000001</v>
      </c>
    </row>
    <row r="165" spans="8:8" x14ac:dyDescent="0.25">
      <c r="H165">
        <v>16.2</v>
      </c>
    </row>
    <row r="166" spans="8:8" x14ac:dyDescent="0.25">
      <c r="H166">
        <v>16.3</v>
      </c>
    </row>
    <row r="167" spans="8:8" x14ac:dyDescent="0.25">
      <c r="H167">
        <v>16.399999999999999</v>
      </c>
    </row>
    <row r="168" spans="8:8" x14ac:dyDescent="0.25">
      <c r="H168">
        <v>16.5</v>
      </c>
    </row>
    <row r="169" spans="8:8" x14ac:dyDescent="0.25">
      <c r="H169">
        <v>16.600000000000001</v>
      </c>
    </row>
    <row r="170" spans="8:8" x14ac:dyDescent="0.25">
      <c r="H170">
        <v>16.7</v>
      </c>
    </row>
    <row r="171" spans="8:8" x14ac:dyDescent="0.25">
      <c r="H171">
        <v>16.8</v>
      </c>
    </row>
    <row r="172" spans="8:8" x14ac:dyDescent="0.25">
      <c r="H172">
        <v>16.899999999999999</v>
      </c>
    </row>
    <row r="173" spans="8:8" x14ac:dyDescent="0.25">
      <c r="H173">
        <v>17</v>
      </c>
    </row>
    <row r="174" spans="8:8" x14ac:dyDescent="0.25">
      <c r="H174">
        <v>17.100000000000001</v>
      </c>
    </row>
    <row r="175" spans="8:8" x14ac:dyDescent="0.25">
      <c r="H175">
        <v>17.2</v>
      </c>
    </row>
    <row r="176" spans="8:8" x14ac:dyDescent="0.25">
      <c r="H176">
        <v>17.3</v>
      </c>
    </row>
    <row r="177" spans="8:8" x14ac:dyDescent="0.25">
      <c r="H177">
        <v>17.399999999999999</v>
      </c>
    </row>
    <row r="178" spans="8:8" x14ac:dyDescent="0.25">
      <c r="H178">
        <v>17.5</v>
      </c>
    </row>
    <row r="179" spans="8:8" x14ac:dyDescent="0.25">
      <c r="H179">
        <v>17.600000000000001</v>
      </c>
    </row>
    <row r="180" spans="8:8" x14ac:dyDescent="0.25">
      <c r="H180">
        <v>17.7</v>
      </c>
    </row>
    <row r="181" spans="8:8" x14ac:dyDescent="0.25">
      <c r="H181">
        <v>17.8</v>
      </c>
    </row>
    <row r="182" spans="8:8" x14ac:dyDescent="0.25">
      <c r="H182">
        <v>17.899999999999999</v>
      </c>
    </row>
    <row r="183" spans="8:8" x14ac:dyDescent="0.25">
      <c r="H183">
        <v>18</v>
      </c>
    </row>
    <row r="184" spans="8:8" x14ac:dyDescent="0.25">
      <c r="H184">
        <v>18.100000000000001</v>
      </c>
    </row>
    <row r="185" spans="8:8" x14ac:dyDescent="0.25">
      <c r="H185">
        <v>18.2</v>
      </c>
    </row>
    <row r="186" spans="8:8" x14ac:dyDescent="0.25">
      <c r="H186">
        <v>18.3</v>
      </c>
    </row>
    <row r="187" spans="8:8" x14ac:dyDescent="0.25">
      <c r="H187">
        <v>18.399999999999999</v>
      </c>
    </row>
    <row r="188" spans="8:8" x14ac:dyDescent="0.25">
      <c r="H188">
        <v>18.5</v>
      </c>
    </row>
    <row r="189" spans="8:8" x14ac:dyDescent="0.25">
      <c r="H189">
        <v>18.600000000000001</v>
      </c>
    </row>
    <row r="190" spans="8:8" x14ac:dyDescent="0.25">
      <c r="H190">
        <v>18.7</v>
      </c>
    </row>
    <row r="191" spans="8:8" x14ac:dyDescent="0.25">
      <c r="H191">
        <v>18.8</v>
      </c>
    </row>
    <row r="192" spans="8:8" x14ac:dyDescent="0.25">
      <c r="H192">
        <v>18.899999999999999</v>
      </c>
    </row>
    <row r="193" spans="8:8" x14ac:dyDescent="0.25">
      <c r="H193">
        <v>19</v>
      </c>
    </row>
    <row r="194" spans="8:8" x14ac:dyDescent="0.25">
      <c r="H194">
        <v>19.100000000000001</v>
      </c>
    </row>
    <row r="195" spans="8:8" x14ac:dyDescent="0.25">
      <c r="H195">
        <v>19.2</v>
      </c>
    </row>
    <row r="196" spans="8:8" x14ac:dyDescent="0.25">
      <c r="H196">
        <v>19.3</v>
      </c>
    </row>
    <row r="197" spans="8:8" x14ac:dyDescent="0.25">
      <c r="H197">
        <v>19.399999999999999</v>
      </c>
    </row>
    <row r="198" spans="8:8" x14ac:dyDescent="0.25">
      <c r="H198">
        <v>19.5</v>
      </c>
    </row>
    <row r="199" spans="8:8" x14ac:dyDescent="0.25">
      <c r="H199">
        <v>19.600000000000001</v>
      </c>
    </row>
    <row r="200" spans="8:8" x14ac:dyDescent="0.25">
      <c r="H200">
        <v>19.7</v>
      </c>
    </row>
    <row r="201" spans="8:8" x14ac:dyDescent="0.25">
      <c r="H201">
        <v>19.8</v>
      </c>
    </row>
    <row r="202" spans="8:8" x14ac:dyDescent="0.25">
      <c r="H202">
        <v>19.899999999999999</v>
      </c>
    </row>
    <row r="203" spans="8:8" x14ac:dyDescent="0.25">
      <c r="H203">
        <v>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495F1-54F8-4085-91FD-FB89EDC2B09D}">
  <dimension ref="A2:D7"/>
  <sheetViews>
    <sheetView workbookViewId="0">
      <selection activeCell="N14" sqref="N14:O15"/>
    </sheetView>
  </sheetViews>
  <sheetFormatPr defaultRowHeight="20.100000000000001" customHeight="1" x14ac:dyDescent="0.25"/>
  <cols>
    <col min="1" max="2" width="22.7109375" style="1" customWidth="1"/>
    <col min="3" max="4" width="30.7109375" style="1" customWidth="1"/>
    <col min="5" max="16384" width="9.140625" style="1"/>
  </cols>
  <sheetData>
    <row r="2" spans="1:4" ht="30" x14ac:dyDescent="0.25">
      <c r="A2" s="364" t="s">
        <v>86</v>
      </c>
      <c r="B2" s="364"/>
      <c r="C2" s="33" t="s">
        <v>84</v>
      </c>
      <c r="D2" s="33" t="s">
        <v>85</v>
      </c>
    </row>
    <row r="3" spans="1:4" ht="20.100000000000001" customHeight="1" x14ac:dyDescent="0.25">
      <c r="A3" s="35" t="s">
        <v>88</v>
      </c>
      <c r="B3" s="35" t="s">
        <v>87</v>
      </c>
      <c r="C3" s="34" t="s">
        <v>0</v>
      </c>
      <c r="D3" s="34" t="s">
        <v>0</v>
      </c>
    </row>
    <row r="4" spans="1:4" ht="20.100000000000001" customHeight="1" x14ac:dyDescent="0.25">
      <c r="A4" s="36"/>
      <c r="B4" s="37">
        <v>14999.99</v>
      </c>
      <c r="C4" s="38">
        <v>0</v>
      </c>
      <c r="D4" s="39">
        <v>0</v>
      </c>
    </row>
    <row r="5" spans="1:4" ht="20.100000000000001" customHeight="1" x14ac:dyDescent="0.25">
      <c r="A5" s="36">
        <v>15000</v>
      </c>
      <c r="B5" s="37">
        <v>2000000</v>
      </c>
      <c r="C5" s="38">
        <v>2</v>
      </c>
      <c r="D5" s="39">
        <v>20</v>
      </c>
    </row>
    <row r="6" spans="1:4" ht="20.100000000000001" customHeight="1" x14ac:dyDescent="0.25">
      <c r="A6" s="36">
        <v>2000000.01</v>
      </c>
      <c r="B6" s="37">
        <v>5382000</v>
      </c>
      <c r="C6" s="38">
        <v>1.8</v>
      </c>
      <c r="D6" s="39">
        <v>20</v>
      </c>
    </row>
    <row r="7" spans="1:4" ht="20.100000000000001" customHeight="1" x14ac:dyDescent="0.25">
      <c r="A7" s="36">
        <v>5382000.0099999998</v>
      </c>
      <c r="B7" s="37"/>
      <c r="C7" s="38">
        <v>1.6</v>
      </c>
      <c r="D7" s="39">
        <v>20</v>
      </c>
    </row>
  </sheetData>
  <mergeCells count="1">
    <mergeCell ref="A2:B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8B852-516F-4D4A-9E37-05DBE9A8B10E}">
  <dimension ref="A2:D6"/>
  <sheetViews>
    <sheetView workbookViewId="0">
      <selection activeCell="N14" sqref="N14:O15"/>
    </sheetView>
  </sheetViews>
  <sheetFormatPr defaultRowHeight="20.100000000000001" customHeight="1" x14ac:dyDescent="0.25"/>
  <cols>
    <col min="1" max="2" width="22.7109375" style="1" customWidth="1"/>
    <col min="3" max="4" width="30.7109375" style="1" customWidth="1"/>
    <col min="5" max="16384" width="9.140625" style="1"/>
  </cols>
  <sheetData>
    <row r="2" spans="1:4" ht="30" x14ac:dyDescent="0.25">
      <c r="A2" s="364" t="s">
        <v>129</v>
      </c>
      <c r="B2" s="364"/>
      <c r="C2" s="33" t="s">
        <v>84</v>
      </c>
      <c r="D2" s="33" t="s">
        <v>85</v>
      </c>
    </row>
    <row r="3" spans="1:4" ht="20.100000000000001" customHeight="1" x14ac:dyDescent="0.25">
      <c r="A3" s="35" t="s">
        <v>88</v>
      </c>
      <c r="B3" s="35" t="s">
        <v>87</v>
      </c>
      <c r="C3" s="34" t="s">
        <v>0</v>
      </c>
      <c r="D3" s="34" t="s">
        <v>0</v>
      </c>
    </row>
    <row r="4" spans="1:4" ht="20.100000000000001" customHeight="1" x14ac:dyDescent="0.25">
      <c r="A4" s="36"/>
      <c r="B4" s="37">
        <v>14999.99</v>
      </c>
      <c r="C4" s="38">
        <v>0</v>
      </c>
      <c r="D4" s="39">
        <v>0</v>
      </c>
    </row>
    <row r="5" spans="1:4" ht="20.100000000000001" customHeight="1" x14ac:dyDescent="0.25">
      <c r="A5" s="36">
        <v>15000</v>
      </c>
      <c r="B5" s="37">
        <v>215000</v>
      </c>
      <c r="C5" s="38">
        <v>2</v>
      </c>
      <c r="D5" s="39">
        <v>20</v>
      </c>
    </row>
    <row r="6" spans="1:4" ht="20.100000000000001" customHeight="1" x14ac:dyDescent="0.25">
      <c r="A6" s="36">
        <v>215000.01</v>
      </c>
      <c r="B6" s="37"/>
      <c r="C6" s="38">
        <v>1.8</v>
      </c>
      <c r="D6" s="39">
        <v>20</v>
      </c>
    </row>
  </sheetData>
  <mergeCells count="1">
    <mergeCell ref="A2:B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2B4F4-9FAD-4555-896D-4F17CD66D10A}">
  <dimension ref="A7:H18"/>
  <sheetViews>
    <sheetView workbookViewId="0">
      <selection activeCell="N14" sqref="N14:O15"/>
    </sheetView>
  </sheetViews>
  <sheetFormatPr defaultRowHeight="15" x14ac:dyDescent="0.25"/>
  <sheetData>
    <row r="7" spans="1:8" x14ac:dyDescent="0.25">
      <c r="H7" t="s">
        <v>187</v>
      </c>
    </row>
    <row r="15" spans="1:8" x14ac:dyDescent="0.25">
      <c r="A15" t="s">
        <v>82</v>
      </c>
      <c r="B15" t="b">
        <v>0</v>
      </c>
    </row>
    <row r="16" spans="1:8" x14ac:dyDescent="0.25">
      <c r="A16" t="s">
        <v>83</v>
      </c>
      <c r="B16" t="b">
        <v>1</v>
      </c>
    </row>
    <row r="18" spans="1:3" x14ac:dyDescent="0.25">
      <c r="A18" t="s">
        <v>89</v>
      </c>
      <c r="C18" s="40">
        <f>IF(fondo_EPBEC!$M$1="lavori",IF(fondo_EPBEC!$N$9&lt;='fondo_%_LAVORI_36-23'!B4,'fondo_%_LAVORI_36-23'!D4,IF(AND(fondo_EPBEC!$N$9&gt;='fondo_%_LAVORI_36-23'!A5,fondo_EPBEC!$N$9&lt;='fondo_%_LAVORI_36-23'!B5),'fondo_%_LAVORI_36-23'!D5,IF(AND(fondo_EPBEC!$N$9&gt;='fondo_%_LAVORI_36-23'!A6,fondo_EPBEC!$N$9&lt;='fondo_%_LAVORI_36-23'!B6),'fondo_%_LAVORI_36-23'!D6,IF(fondo_EPBEC!$N$9&gt;='fondo_%_LAVORI_36-23'!A7,'fondo_%_LAVORI_36-23'!D7,)))),0)+IF(OR(fondo_EPBEC!$M$1="servizi",fondo_EPBEC!$M$1="forniture"),IF(fondo_EPBEC!$N$9&lt;='fondo_%_SERVIZI-FORNITURE_36-23'!B4,'fondo_%_SERVIZI-FORNITURE_36-23'!D4,IF(AND(fondo_EPBEC!$N$9&gt;='fondo_%_SERVIZI-FORNITURE_36-23'!A5,fondo_EPBEC!$N$9&lt;='fondo_%_SERVIZI-FORNITURE_36-23'!B5),'fondo_%_SERVIZI-FORNITURE_36-23'!D5,IF(fondo_EPBEC!$N$9&gt;='fondo_%_SERVIZI-FORNITURE_36-23'!A6,'fondo_%_SERVIZI-FORNITURE_36-23'!D6,0))),0)</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F34DD-B4BB-44C8-9855-E1D0C350DFE8}">
  <dimension ref="A2:C3"/>
  <sheetViews>
    <sheetView workbookViewId="0">
      <selection activeCell="N14" sqref="N14:O15"/>
    </sheetView>
  </sheetViews>
  <sheetFormatPr defaultRowHeight="15" x14ac:dyDescent="0.25"/>
  <sheetData>
    <row r="2" spans="1:3" x14ac:dyDescent="0.25">
      <c r="A2" s="21" t="s">
        <v>82</v>
      </c>
      <c r="B2" t="b">
        <v>0</v>
      </c>
      <c r="C2" s="21">
        <f>IF(B2=TRUE,1,0)</f>
        <v>0</v>
      </c>
    </row>
    <row r="3" spans="1:3" x14ac:dyDescent="0.25">
      <c r="A3" s="21" t="s">
        <v>83</v>
      </c>
      <c r="B3" t="b">
        <v>1</v>
      </c>
      <c r="C3" s="21">
        <f>IF(B3=TRUE,1,"")</f>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55919-32F1-4CAB-BFDF-0DA45F5E4E77}">
  <dimension ref="A2:B17"/>
  <sheetViews>
    <sheetView workbookViewId="0">
      <selection activeCell="N14" sqref="N14:O15"/>
    </sheetView>
  </sheetViews>
  <sheetFormatPr defaultRowHeight="24.95" customHeight="1" x14ac:dyDescent="0.2"/>
  <cols>
    <col min="1" max="1" width="100.7109375" style="79" customWidth="1"/>
    <col min="2" max="2" width="13.42578125" style="79" bestFit="1" customWidth="1"/>
    <col min="3" max="16384" width="9.140625" style="79"/>
  </cols>
  <sheetData>
    <row r="2" spans="1:2" ht="24.95" customHeight="1" x14ac:dyDescent="0.2">
      <c r="A2" s="80" t="s">
        <v>130</v>
      </c>
      <c r="B2" s="81" t="s">
        <v>131</v>
      </c>
    </row>
    <row r="3" spans="1:2" ht="24.95" customHeight="1" x14ac:dyDescent="0.2">
      <c r="A3" s="84" t="s">
        <v>132</v>
      </c>
      <c r="B3" s="82">
        <v>28</v>
      </c>
    </row>
    <row r="4" spans="1:2" ht="24.95" customHeight="1" x14ac:dyDescent="0.2">
      <c r="A4" s="84" t="s">
        <v>133</v>
      </c>
      <c r="B4" s="82">
        <v>3</v>
      </c>
    </row>
    <row r="5" spans="1:2" ht="30" x14ac:dyDescent="0.2">
      <c r="A5" s="84" t="s">
        <v>134</v>
      </c>
      <c r="B5" s="82">
        <v>10</v>
      </c>
    </row>
    <row r="6" spans="1:2" ht="24.95" customHeight="1" x14ac:dyDescent="0.2">
      <c r="A6" s="84" t="s">
        <v>135</v>
      </c>
      <c r="B6" s="82">
        <v>1</v>
      </c>
    </row>
    <row r="7" spans="1:2" ht="24.95" customHeight="1" x14ac:dyDescent="0.2">
      <c r="A7" s="84" t="s">
        <v>136</v>
      </c>
      <c r="B7" s="82">
        <v>3</v>
      </c>
    </row>
    <row r="8" spans="1:2" ht="24.95" customHeight="1" x14ac:dyDescent="0.2">
      <c r="A8" s="84" t="s">
        <v>137</v>
      </c>
      <c r="B8" s="82">
        <v>8</v>
      </c>
    </row>
    <row r="9" spans="1:2" ht="24.95" customHeight="1" x14ac:dyDescent="0.2">
      <c r="A9" s="84" t="s">
        <v>138</v>
      </c>
      <c r="B9" s="82">
        <v>3</v>
      </c>
    </row>
    <row r="10" spans="1:2" ht="24.95" customHeight="1" x14ac:dyDescent="0.2">
      <c r="A10" s="84" t="s">
        <v>139</v>
      </c>
      <c r="B10" s="82">
        <v>10</v>
      </c>
    </row>
    <row r="11" spans="1:2" ht="24.95" customHeight="1" x14ac:dyDescent="0.2">
      <c r="A11" s="84" t="s">
        <v>140</v>
      </c>
      <c r="B11" s="82">
        <v>12</v>
      </c>
    </row>
    <row r="12" spans="1:2" ht="24.95" customHeight="1" x14ac:dyDescent="0.2">
      <c r="A12" s="84" t="s">
        <v>141</v>
      </c>
      <c r="B12" s="82">
        <v>8</v>
      </c>
    </row>
    <row r="13" spans="1:2" ht="24.95" customHeight="1" x14ac:dyDescent="0.2">
      <c r="A13" s="84" t="s">
        <v>142</v>
      </c>
      <c r="B13" s="82">
        <v>3</v>
      </c>
    </row>
    <row r="14" spans="1:2" ht="24.95" customHeight="1" x14ac:dyDescent="0.2">
      <c r="A14" s="84" t="s">
        <v>143</v>
      </c>
      <c r="B14" s="82">
        <v>3</v>
      </c>
    </row>
    <row r="15" spans="1:2" ht="24.95" customHeight="1" x14ac:dyDescent="0.2">
      <c r="A15" s="84" t="s">
        <v>144</v>
      </c>
      <c r="B15" s="82">
        <v>6</v>
      </c>
    </row>
    <row r="16" spans="1:2" ht="24.95" customHeight="1" x14ac:dyDescent="0.2">
      <c r="A16" s="84" t="s">
        <v>145</v>
      </c>
      <c r="B16" s="82">
        <v>2</v>
      </c>
    </row>
    <row r="17" spans="1:2" ht="24.95" customHeight="1" x14ac:dyDescent="0.2">
      <c r="A17" s="85" t="s">
        <v>16</v>
      </c>
      <c r="B17" s="83">
        <f>SUM(B3:B16)</f>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7BA33-52CC-455E-9446-8B7919E13F10}">
  <dimension ref="A2:B11"/>
  <sheetViews>
    <sheetView workbookViewId="0">
      <selection activeCell="N14" sqref="N14:O15"/>
    </sheetView>
  </sheetViews>
  <sheetFormatPr defaultRowHeight="24.95" customHeight="1" x14ac:dyDescent="0.2"/>
  <cols>
    <col min="1" max="1" width="100.7109375" style="79" customWidth="1"/>
    <col min="2" max="2" width="13.42578125" style="79" bestFit="1" customWidth="1"/>
    <col min="3" max="16384" width="9.140625" style="79"/>
  </cols>
  <sheetData>
    <row r="2" spans="1:2" ht="24.95" customHeight="1" x14ac:dyDescent="0.2">
      <c r="A2" s="80" t="s">
        <v>130</v>
      </c>
      <c r="B2" s="81" t="s">
        <v>131</v>
      </c>
    </row>
    <row r="3" spans="1:2" ht="24.95" customHeight="1" x14ac:dyDescent="0.2">
      <c r="A3" s="84" t="s">
        <v>132</v>
      </c>
      <c r="B3" s="82">
        <v>28</v>
      </c>
    </row>
    <row r="4" spans="1:2" ht="24.95" customHeight="1" x14ac:dyDescent="0.2">
      <c r="A4" s="84" t="s">
        <v>133</v>
      </c>
      <c r="B4" s="82">
        <v>3</v>
      </c>
    </row>
    <row r="5" spans="1:2" ht="30" x14ac:dyDescent="0.2">
      <c r="A5" s="84" t="s">
        <v>134</v>
      </c>
      <c r="B5" s="82">
        <v>10</v>
      </c>
    </row>
    <row r="6" spans="1:2" ht="24.95" customHeight="1" x14ac:dyDescent="0.2">
      <c r="A6" s="84" t="s">
        <v>146</v>
      </c>
      <c r="B6" s="82">
        <v>8</v>
      </c>
    </row>
    <row r="7" spans="1:2" ht="24.95" customHeight="1" x14ac:dyDescent="0.2">
      <c r="A7" s="84" t="s">
        <v>140</v>
      </c>
      <c r="B7" s="82">
        <v>12</v>
      </c>
    </row>
    <row r="8" spans="1:2" ht="24.95" customHeight="1" x14ac:dyDescent="0.2">
      <c r="A8" s="84" t="s">
        <v>147</v>
      </c>
      <c r="B8" s="82">
        <v>14</v>
      </c>
    </row>
    <row r="9" spans="1:2" ht="24.95" customHeight="1" x14ac:dyDescent="0.2">
      <c r="A9" s="84" t="s">
        <v>148</v>
      </c>
      <c r="B9" s="82">
        <v>10</v>
      </c>
    </row>
    <row r="10" spans="1:2" ht="24.95" customHeight="1" x14ac:dyDescent="0.2">
      <c r="A10" s="84" t="s">
        <v>149</v>
      </c>
      <c r="B10" s="82">
        <v>15</v>
      </c>
    </row>
    <row r="11" spans="1:2" ht="24.95" customHeight="1" x14ac:dyDescent="0.2">
      <c r="A11" s="85" t="s">
        <v>16</v>
      </c>
      <c r="B11" s="83">
        <f>SUM(B3:B10)</f>
        <v>100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3B5B2-F54F-4965-82D6-C991EBED5048}">
  <dimension ref="A1:K16"/>
  <sheetViews>
    <sheetView topLeftCell="B1" zoomScale="115" zoomScaleNormal="115" workbookViewId="0">
      <selection activeCell="N14" sqref="N14:O15"/>
    </sheetView>
  </sheetViews>
  <sheetFormatPr defaultRowHeight="24.95" customHeight="1" x14ac:dyDescent="0.25"/>
  <cols>
    <col min="2" max="2" width="70.7109375" customWidth="1"/>
    <col min="3" max="4" width="8.7109375" style="101" customWidth="1"/>
    <col min="5" max="5" width="7.7109375" customWidth="1"/>
    <col min="8" max="8" width="70.7109375" customWidth="1"/>
    <col min="9" max="10" width="8.7109375" customWidth="1"/>
    <col min="11" max="11" width="7.7109375" customWidth="1"/>
  </cols>
  <sheetData>
    <row r="1" spans="1:11" ht="24.95" customHeight="1" x14ac:dyDescent="0.25">
      <c r="B1" s="102" t="s">
        <v>167</v>
      </c>
      <c r="C1" s="100" t="s">
        <v>82</v>
      </c>
      <c r="D1" s="100" t="s">
        <v>83</v>
      </c>
      <c r="E1" s="94" t="s">
        <v>0</v>
      </c>
      <c r="H1" s="102" t="s">
        <v>166</v>
      </c>
      <c r="I1" s="94" t="s">
        <v>82</v>
      </c>
      <c r="J1" s="94" t="s">
        <v>83</v>
      </c>
      <c r="K1" s="94" t="s">
        <v>0</v>
      </c>
    </row>
    <row r="2" spans="1:11" ht="24.95" customHeight="1" x14ac:dyDescent="0.25">
      <c r="B2" s="69" t="s">
        <v>132</v>
      </c>
      <c r="C2" s="97" t="b">
        <v>0</v>
      </c>
      <c r="D2" s="97" t="b">
        <v>1</v>
      </c>
      <c r="E2" s="93">
        <v>28</v>
      </c>
      <c r="H2" s="69" t="s">
        <v>132</v>
      </c>
      <c r="I2" s="97" t="b">
        <v>0</v>
      </c>
      <c r="J2" s="97" t="b">
        <v>1</v>
      </c>
      <c r="K2" s="93">
        <v>28</v>
      </c>
    </row>
    <row r="3" spans="1:11" ht="24.95" customHeight="1" x14ac:dyDescent="0.25">
      <c r="B3" s="69" t="s">
        <v>133</v>
      </c>
      <c r="C3" s="97" t="b">
        <v>0</v>
      </c>
      <c r="D3" s="97" t="b">
        <v>1</v>
      </c>
      <c r="E3" s="93">
        <v>3</v>
      </c>
      <c r="H3" s="69" t="s">
        <v>133</v>
      </c>
      <c r="I3" s="97" t="b">
        <v>0</v>
      </c>
      <c r="J3" s="97" t="b">
        <v>1</v>
      </c>
      <c r="K3" s="93">
        <v>3</v>
      </c>
    </row>
    <row r="4" spans="1:11" ht="24.95" customHeight="1" x14ac:dyDescent="0.25">
      <c r="B4" s="89" t="s">
        <v>134</v>
      </c>
      <c r="C4" s="99" t="b">
        <v>0</v>
      </c>
      <c r="D4" s="99" t="b">
        <v>1</v>
      </c>
      <c r="E4" s="93">
        <v>10</v>
      </c>
      <c r="H4" s="89" t="s">
        <v>134</v>
      </c>
      <c r="I4" s="99" t="b">
        <v>0</v>
      </c>
      <c r="J4" s="99" t="b">
        <v>1</v>
      </c>
      <c r="K4" s="93">
        <v>10</v>
      </c>
    </row>
    <row r="5" spans="1:11" ht="24.95" customHeight="1" x14ac:dyDescent="0.25">
      <c r="B5" s="69" t="s">
        <v>135</v>
      </c>
      <c r="C5" s="97" t="b">
        <v>0</v>
      </c>
      <c r="D5" s="97" t="b">
        <v>1</v>
      </c>
      <c r="E5" s="93">
        <v>1</v>
      </c>
      <c r="H5" s="69" t="s">
        <v>146</v>
      </c>
      <c r="I5" s="97" t="b">
        <v>0</v>
      </c>
      <c r="J5" s="97" t="b">
        <v>1</v>
      </c>
      <c r="K5" s="93">
        <v>8</v>
      </c>
    </row>
    <row r="6" spans="1:11" ht="24.95" customHeight="1" x14ac:dyDescent="0.25">
      <c r="B6" s="69" t="s">
        <v>136</v>
      </c>
      <c r="C6" s="97" t="b">
        <v>0</v>
      </c>
      <c r="D6" s="97" t="b">
        <v>1</v>
      </c>
      <c r="E6" s="93">
        <v>3</v>
      </c>
      <c r="H6" s="69" t="s">
        <v>140</v>
      </c>
      <c r="I6" s="97" t="b">
        <v>0</v>
      </c>
      <c r="J6" s="97" t="b">
        <v>1</v>
      </c>
      <c r="K6" s="93">
        <v>12</v>
      </c>
    </row>
    <row r="7" spans="1:11" ht="24.95" customHeight="1" x14ac:dyDescent="0.25">
      <c r="A7" s="40"/>
      <c r="B7" s="69" t="s">
        <v>137</v>
      </c>
      <c r="C7" s="97" t="b">
        <v>0</v>
      </c>
      <c r="D7" s="97" t="b">
        <v>1</v>
      </c>
      <c r="E7" s="93">
        <v>8</v>
      </c>
      <c r="H7" s="69" t="s">
        <v>147</v>
      </c>
      <c r="I7" s="97" t="b">
        <v>0</v>
      </c>
      <c r="J7" s="97" t="b">
        <v>1</v>
      </c>
      <c r="K7" s="93">
        <v>14</v>
      </c>
    </row>
    <row r="8" spans="1:11" ht="24.95" customHeight="1" x14ac:dyDescent="0.25">
      <c r="B8" s="69" t="s">
        <v>138</v>
      </c>
      <c r="C8" s="97" t="b">
        <v>0</v>
      </c>
      <c r="D8" s="97" t="b">
        <v>1</v>
      </c>
      <c r="E8" s="93">
        <v>3</v>
      </c>
      <c r="H8" s="69" t="s">
        <v>148</v>
      </c>
      <c r="I8" s="97" t="b">
        <v>0</v>
      </c>
      <c r="J8" s="97" t="b">
        <v>1</v>
      </c>
      <c r="K8" s="93">
        <v>10</v>
      </c>
    </row>
    <row r="9" spans="1:11" ht="24.95" customHeight="1" x14ac:dyDescent="0.25">
      <c r="B9" s="69" t="s">
        <v>139</v>
      </c>
      <c r="C9" s="97" t="b">
        <v>0</v>
      </c>
      <c r="D9" s="97" t="b">
        <v>1</v>
      </c>
      <c r="E9" s="93">
        <v>10</v>
      </c>
      <c r="H9" s="69" t="s">
        <v>149</v>
      </c>
      <c r="I9" s="97" t="b">
        <v>0</v>
      </c>
      <c r="J9" s="97" t="b">
        <v>1</v>
      </c>
      <c r="K9" s="93">
        <v>15</v>
      </c>
    </row>
    <row r="10" spans="1:11" ht="24.95" customHeight="1" x14ac:dyDescent="0.25">
      <c r="B10" s="69" t="s">
        <v>140</v>
      </c>
      <c r="C10" s="97" t="b">
        <v>0</v>
      </c>
      <c r="D10" s="97" t="b">
        <v>1</v>
      </c>
      <c r="E10" s="93">
        <v>12</v>
      </c>
      <c r="H10" s="365" t="s">
        <v>77</v>
      </c>
      <c r="I10" s="365"/>
      <c r="J10" s="366"/>
      <c r="K10" s="93">
        <f>SUM(K2:K9)</f>
        <v>100</v>
      </c>
    </row>
    <row r="11" spans="1:11" ht="24.95" customHeight="1" x14ac:dyDescent="0.25">
      <c r="B11" s="69" t="s">
        <v>141</v>
      </c>
      <c r="C11" s="97" t="b">
        <v>0</v>
      </c>
      <c r="D11" s="97" t="b">
        <v>1</v>
      </c>
      <c r="E11" s="93">
        <v>8</v>
      </c>
      <c r="H11" s="95"/>
      <c r="I11" s="95"/>
      <c r="J11" s="95"/>
      <c r="K11" s="96"/>
    </row>
    <row r="12" spans="1:11" ht="24.95" customHeight="1" x14ac:dyDescent="0.25">
      <c r="B12" s="69" t="s">
        <v>142</v>
      </c>
      <c r="C12" s="97" t="b">
        <v>0</v>
      </c>
      <c r="D12" s="97" t="b">
        <v>1</v>
      </c>
      <c r="E12" s="93">
        <v>3</v>
      </c>
      <c r="H12" s="95"/>
      <c r="I12" s="95"/>
      <c r="J12" s="95"/>
      <c r="K12" s="96"/>
    </row>
    <row r="13" spans="1:11" ht="24.95" customHeight="1" x14ac:dyDescent="0.25">
      <c r="B13" s="69" t="s">
        <v>143</v>
      </c>
      <c r="C13" s="97" t="b">
        <v>0</v>
      </c>
      <c r="D13" s="97" t="b">
        <v>1</v>
      </c>
      <c r="E13" s="93">
        <v>3</v>
      </c>
      <c r="H13" s="95"/>
      <c r="I13" s="95"/>
      <c r="J13" s="95"/>
      <c r="K13" s="96"/>
    </row>
    <row r="14" spans="1:11" ht="24.95" customHeight="1" x14ac:dyDescent="0.25">
      <c r="B14" s="69" t="s">
        <v>144</v>
      </c>
      <c r="C14" s="97" t="b">
        <v>0</v>
      </c>
      <c r="D14" s="97" t="b">
        <v>1</v>
      </c>
      <c r="E14" s="93">
        <v>6</v>
      </c>
      <c r="H14" s="95"/>
      <c r="I14" s="95"/>
      <c r="J14" s="95"/>
      <c r="K14" s="96"/>
    </row>
    <row r="15" spans="1:11" ht="24.95" customHeight="1" x14ac:dyDescent="0.25">
      <c r="B15" s="69" t="s">
        <v>145</v>
      </c>
      <c r="C15" s="97" t="b">
        <v>0</v>
      </c>
      <c r="D15" s="97" t="b">
        <v>1</v>
      </c>
      <c r="E15" s="93">
        <v>2</v>
      </c>
      <c r="H15" s="95"/>
      <c r="I15" s="95"/>
      <c r="J15" s="95"/>
      <c r="K15" s="96"/>
    </row>
    <row r="16" spans="1:11" ht="24.95" customHeight="1" x14ac:dyDescent="0.25">
      <c r="B16" s="365" t="s">
        <v>77</v>
      </c>
      <c r="C16" s="365"/>
      <c r="D16" s="366"/>
      <c r="E16" s="93">
        <f>SUM(E2:E15)</f>
        <v>100</v>
      </c>
      <c r="H16" s="95"/>
      <c r="I16" s="95"/>
      <c r="J16" s="95"/>
      <c r="K16" s="96"/>
    </row>
  </sheetData>
  <mergeCells count="2">
    <mergeCell ref="B16:D16"/>
    <mergeCell ref="H10:J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FE950-8524-4244-8843-6CD5BCFF3856}">
  <dimension ref="A1:K16"/>
  <sheetViews>
    <sheetView zoomScale="115" zoomScaleNormal="115" workbookViewId="0">
      <selection activeCell="N14" sqref="N14:O15"/>
    </sheetView>
  </sheetViews>
  <sheetFormatPr defaultRowHeight="24.95" customHeight="1" x14ac:dyDescent="0.25"/>
  <cols>
    <col min="2" max="2" width="70.7109375" customWidth="1"/>
    <col min="3" max="4" width="8.7109375" style="101" customWidth="1"/>
    <col min="5" max="5" width="7.7109375" customWidth="1"/>
    <col min="8" max="8" width="70.7109375" customWidth="1"/>
    <col min="9" max="10" width="8.7109375" customWidth="1"/>
    <col min="11" max="11" width="7.7109375" customWidth="1"/>
  </cols>
  <sheetData>
    <row r="1" spans="1:11" ht="24.95" customHeight="1" x14ac:dyDescent="0.25">
      <c r="B1" s="102" t="s">
        <v>175</v>
      </c>
      <c r="C1" s="100" t="s">
        <v>82</v>
      </c>
      <c r="D1" s="100" t="s">
        <v>83</v>
      </c>
      <c r="E1" s="94" t="s">
        <v>0</v>
      </c>
      <c r="H1" s="102" t="s">
        <v>174</v>
      </c>
      <c r="I1" s="94" t="s">
        <v>82</v>
      </c>
      <c r="J1" s="94" t="s">
        <v>83</v>
      </c>
      <c r="K1" s="94" t="s">
        <v>0</v>
      </c>
    </row>
    <row r="2" spans="1:11" ht="24.95" customHeight="1" x14ac:dyDescent="0.25">
      <c r="B2" s="69" t="s">
        <v>132</v>
      </c>
      <c r="C2" s="97" t="b">
        <v>0</v>
      </c>
      <c r="D2" s="97" t="b">
        <v>1</v>
      </c>
      <c r="E2" s="93">
        <v>28</v>
      </c>
      <c r="H2" s="69" t="s">
        <v>132</v>
      </c>
      <c r="I2" s="97" t="b">
        <v>0</v>
      </c>
      <c r="J2" s="97" t="b">
        <v>1</v>
      </c>
      <c r="K2" s="93">
        <v>28</v>
      </c>
    </row>
    <row r="3" spans="1:11" ht="24.95" customHeight="1" x14ac:dyDescent="0.25">
      <c r="B3" s="69" t="s">
        <v>133</v>
      </c>
      <c r="C3" s="97" t="b">
        <v>0</v>
      </c>
      <c r="D3" s="97" t="b">
        <v>1</v>
      </c>
      <c r="E3" s="93">
        <v>3</v>
      </c>
      <c r="H3" s="69" t="s">
        <v>133</v>
      </c>
      <c r="I3" s="97" t="b">
        <v>0</v>
      </c>
      <c r="J3" s="97" t="b">
        <v>1</v>
      </c>
      <c r="K3" s="93">
        <v>3</v>
      </c>
    </row>
    <row r="4" spans="1:11" ht="24.95" customHeight="1" x14ac:dyDescent="0.25">
      <c r="B4" s="89" t="s">
        <v>134</v>
      </c>
      <c r="C4" s="99" t="b">
        <v>0</v>
      </c>
      <c r="D4" s="99" t="b">
        <v>1</v>
      </c>
      <c r="E4" s="93">
        <v>10</v>
      </c>
      <c r="H4" s="89" t="s">
        <v>134</v>
      </c>
      <c r="I4" s="99" t="b">
        <v>0</v>
      </c>
      <c r="J4" s="99" t="b">
        <v>1</v>
      </c>
      <c r="K4" s="93">
        <v>10</v>
      </c>
    </row>
    <row r="5" spans="1:11" ht="24.95" customHeight="1" x14ac:dyDescent="0.25">
      <c r="B5" s="69" t="s">
        <v>135</v>
      </c>
      <c r="C5" s="97" t="b">
        <v>0</v>
      </c>
      <c r="D5" s="97" t="b">
        <v>1</v>
      </c>
      <c r="E5" s="93">
        <v>1</v>
      </c>
      <c r="H5" s="69" t="s">
        <v>146</v>
      </c>
      <c r="I5" s="97" t="b">
        <v>0</v>
      </c>
      <c r="J5" s="97" t="b">
        <v>1</v>
      </c>
      <c r="K5" s="93">
        <v>8</v>
      </c>
    </row>
    <row r="6" spans="1:11" ht="24.95" customHeight="1" x14ac:dyDescent="0.25">
      <c r="B6" s="69" t="s">
        <v>136</v>
      </c>
      <c r="C6" s="97" t="b">
        <v>0</v>
      </c>
      <c r="D6" s="97" t="b">
        <v>1</v>
      </c>
      <c r="E6" s="93">
        <v>3</v>
      </c>
      <c r="H6" s="69" t="s">
        <v>140</v>
      </c>
      <c r="I6" s="97" t="b">
        <v>0</v>
      </c>
      <c r="J6" s="97" t="b">
        <v>1</v>
      </c>
      <c r="K6" s="93">
        <v>12</v>
      </c>
    </row>
    <row r="7" spans="1:11" ht="24.95" customHeight="1" x14ac:dyDescent="0.25">
      <c r="A7" s="40"/>
      <c r="B7" s="69" t="s">
        <v>137</v>
      </c>
      <c r="C7" s="97" t="b">
        <v>0</v>
      </c>
      <c r="D7" s="97" t="b">
        <v>1</v>
      </c>
      <c r="E7" s="93">
        <v>8</v>
      </c>
      <c r="H7" s="69" t="s">
        <v>147</v>
      </c>
      <c r="I7" s="97" t="b">
        <v>0</v>
      </c>
      <c r="J7" s="97" t="b">
        <v>1</v>
      </c>
      <c r="K7" s="93">
        <v>14</v>
      </c>
    </row>
    <row r="8" spans="1:11" ht="24.95" customHeight="1" x14ac:dyDescent="0.25">
      <c r="B8" s="69" t="s">
        <v>138</v>
      </c>
      <c r="C8" s="97" t="b">
        <v>0</v>
      </c>
      <c r="D8" s="97" t="b">
        <v>1</v>
      </c>
      <c r="E8" s="93">
        <v>3</v>
      </c>
      <c r="H8" s="69" t="s">
        <v>148</v>
      </c>
      <c r="I8" s="97" t="b">
        <v>0</v>
      </c>
      <c r="J8" s="97" t="b">
        <v>1</v>
      </c>
      <c r="K8" s="93">
        <v>10</v>
      </c>
    </row>
    <row r="9" spans="1:11" ht="24.95" customHeight="1" x14ac:dyDescent="0.25">
      <c r="B9" s="69" t="s">
        <v>139</v>
      </c>
      <c r="C9" s="97" t="b">
        <v>0</v>
      </c>
      <c r="D9" s="97" t="b">
        <v>1</v>
      </c>
      <c r="E9" s="93">
        <v>10</v>
      </c>
      <c r="H9" s="69" t="s">
        <v>149</v>
      </c>
      <c r="I9" s="97" t="b">
        <v>0</v>
      </c>
      <c r="J9" s="97" t="b">
        <v>1</v>
      </c>
      <c r="K9" s="93">
        <v>15</v>
      </c>
    </row>
    <row r="10" spans="1:11" ht="24.95" customHeight="1" x14ac:dyDescent="0.25">
      <c r="B10" s="69" t="s">
        <v>140</v>
      </c>
      <c r="C10" s="97" t="b">
        <v>0</v>
      </c>
      <c r="D10" s="97" t="b">
        <v>1</v>
      </c>
      <c r="E10" s="93">
        <v>12</v>
      </c>
      <c r="H10" s="365" t="s">
        <v>77</v>
      </c>
      <c r="I10" s="365"/>
      <c r="J10" s="366"/>
      <c r="K10" s="93">
        <f>SUM(K2:K9)</f>
        <v>100</v>
      </c>
    </row>
    <row r="11" spans="1:11" ht="24.95" customHeight="1" x14ac:dyDescent="0.25">
      <c r="B11" s="69" t="s">
        <v>141</v>
      </c>
      <c r="C11" s="97" t="b">
        <v>0</v>
      </c>
      <c r="D11" s="97" t="b">
        <v>1</v>
      </c>
      <c r="E11" s="93">
        <v>8</v>
      </c>
      <c r="H11" s="95"/>
      <c r="I11" s="95"/>
      <c r="J11" s="95"/>
      <c r="K11" s="96"/>
    </row>
    <row r="12" spans="1:11" ht="24.95" customHeight="1" x14ac:dyDescent="0.25">
      <c r="B12" s="69" t="s">
        <v>142</v>
      </c>
      <c r="C12" s="97" t="b">
        <v>0</v>
      </c>
      <c r="D12" s="97" t="b">
        <v>1</v>
      </c>
      <c r="E12" s="93">
        <v>3</v>
      </c>
      <c r="H12" s="95"/>
      <c r="I12" s="95"/>
      <c r="J12" s="95"/>
      <c r="K12" s="96"/>
    </row>
    <row r="13" spans="1:11" ht="24.95" customHeight="1" x14ac:dyDescent="0.25">
      <c r="B13" s="69" t="s">
        <v>143</v>
      </c>
      <c r="C13" s="97" t="b">
        <v>0</v>
      </c>
      <c r="D13" s="97" t="b">
        <v>1</v>
      </c>
      <c r="E13" s="93">
        <v>3</v>
      </c>
      <c r="H13" s="95"/>
      <c r="I13" s="95"/>
      <c r="J13" s="95"/>
      <c r="K13" s="96"/>
    </row>
    <row r="14" spans="1:11" ht="24.95" customHeight="1" x14ac:dyDescent="0.25">
      <c r="B14" s="69" t="s">
        <v>144</v>
      </c>
      <c r="C14" s="97" t="b">
        <v>0</v>
      </c>
      <c r="D14" s="97" t="b">
        <v>1</v>
      </c>
      <c r="E14" s="93">
        <v>6</v>
      </c>
      <c r="H14" s="95"/>
      <c r="I14" s="95"/>
      <c r="J14" s="95"/>
      <c r="K14" s="96"/>
    </row>
    <row r="15" spans="1:11" ht="24.95" customHeight="1" x14ac:dyDescent="0.25">
      <c r="B15" s="69" t="s">
        <v>145</v>
      </c>
      <c r="C15" s="97" t="b">
        <v>0</v>
      </c>
      <c r="D15" s="97" t="b">
        <v>1</v>
      </c>
      <c r="E15" s="93">
        <v>2</v>
      </c>
      <c r="H15" s="95"/>
      <c r="I15" s="95"/>
      <c r="J15" s="95"/>
      <c r="K15" s="96"/>
    </row>
    <row r="16" spans="1:11" ht="24.95" customHeight="1" x14ac:dyDescent="0.25">
      <c r="B16" s="365" t="s">
        <v>77</v>
      </c>
      <c r="C16" s="365"/>
      <c r="D16" s="366"/>
      <c r="E16" s="93">
        <f>SUM(E2:E15)</f>
        <v>100</v>
      </c>
      <c r="H16" s="95"/>
      <c r="I16" s="95"/>
      <c r="J16" s="95"/>
      <c r="K16" s="96"/>
    </row>
  </sheetData>
  <mergeCells count="2">
    <mergeCell ref="H10:J10"/>
    <mergeCell ref="B16:D1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81D9A-8D43-4104-AF3B-6AF235345573}">
  <sheetPr codeName="Foglio6"/>
  <dimension ref="A1:J24"/>
  <sheetViews>
    <sheetView workbookViewId="0">
      <selection activeCell="C22" sqref="C22"/>
    </sheetView>
  </sheetViews>
  <sheetFormatPr defaultRowHeight="20.100000000000001" customHeight="1" x14ac:dyDescent="0.25"/>
  <cols>
    <col min="1" max="1" width="22" bestFit="1" customWidth="1"/>
    <col min="2" max="3" width="25.7109375" style="2" customWidth="1"/>
    <col min="4" max="4" width="15.7109375" customWidth="1"/>
    <col min="5" max="5" width="25.7109375" customWidth="1"/>
  </cols>
  <sheetData>
    <row r="1" spans="1:10" ht="20.100000000000001" customHeight="1" x14ac:dyDescent="0.25">
      <c r="A1" s="2" t="s">
        <v>103</v>
      </c>
      <c r="B1" s="2" t="s">
        <v>76</v>
      </c>
      <c r="C1" s="2" t="s">
        <v>37</v>
      </c>
      <c r="D1" s="2" t="s">
        <v>38</v>
      </c>
      <c r="E1" s="2" t="s">
        <v>39</v>
      </c>
    </row>
    <row r="2" spans="1:10" ht="20.100000000000001" customHeight="1" x14ac:dyDescent="0.25">
      <c r="A2" s="45"/>
      <c r="B2" s="45" t="str">
        <f>UPPER(personale[[#This Row],[NOME]]&amp;"  "&amp;personale[[#This Row],[COGNOME]])</f>
        <v>- -  - -</v>
      </c>
      <c r="C2" s="63" t="s">
        <v>109</v>
      </c>
      <c r="D2" s="63" t="s">
        <v>109</v>
      </c>
      <c r="E2" s="45"/>
      <c r="G2" s="2" t="str">
        <f>""</f>
        <v/>
      </c>
      <c r="J2">
        <f>LEN(personale[[#This Row],[NOME]])</f>
        <v>3</v>
      </c>
    </row>
    <row r="3" spans="1:10" ht="20.100000000000001" customHeight="1" x14ac:dyDescent="0.25">
      <c r="A3" s="57" t="s">
        <v>104</v>
      </c>
      <c r="B3" s="45" t="str">
        <f>UPPER(personale[[#This Row],[NOME]]&amp;"  "&amp;personale[[#This Row],[COGNOME]])</f>
        <v>NICOLA  AMIDEI</v>
      </c>
      <c r="C3" s="45" t="s">
        <v>68</v>
      </c>
      <c r="D3" s="45" t="s">
        <v>69</v>
      </c>
      <c r="E3" s="45" t="s">
        <v>47</v>
      </c>
      <c r="G3" s="2" t="str">
        <f>"SI"</f>
        <v>SI</v>
      </c>
    </row>
    <row r="4" spans="1:10" ht="20.100000000000001" customHeight="1" x14ac:dyDescent="0.25">
      <c r="A4" s="57" t="s">
        <v>104</v>
      </c>
      <c r="B4" s="45" t="str">
        <f>UPPER(personale[[#This Row],[NOME]]&amp;"  "&amp;personale[[#This Row],[COGNOME]])</f>
        <v>ROBERTA  AZZONI</v>
      </c>
      <c r="C4" s="45" t="s">
        <v>64</v>
      </c>
      <c r="D4" s="45" t="s">
        <v>65</v>
      </c>
      <c r="E4" s="45" t="s">
        <v>61</v>
      </c>
    </row>
    <row r="5" spans="1:10" ht="20.100000000000001" customHeight="1" x14ac:dyDescent="0.25">
      <c r="A5" s="45"/>
      <c r="B5" s="45" t="str">
        <f>UPPER(personale[[#This Row],[NOME]]&amp;"  "&amp;personale[[#This Row],[COGNOME]])</f>
        <v>MICHELLE  BALBONI</v>
      </c>
      <c r="C5" s="45" t="s">
        <v>156</v>
      </c>
      <c r="D5" s="45" t="s">
        <v>157</v>
      </c>
      <c r="E5" s="45" t="s">
        <v>61</v>
      </c>
    </row>
    <row r="6" spans="1:10" ht="20.100000000000001" customHeight="1" x14ac:dyDescent="0.25">
      <c r="A6" s="57" t="s">
        <v>104</v>
      </c>
      <c r="B6" s="45" t="str">
        <f>UPPER(personale[[#This Row],[NOME]]&amp;"  "&amp;personale[[#This Row],[COGNOME]])</f>
        <v>LEONARDO  BARTOLI</v>
      </c>
      <c r="C6" s="45" t="s">
        <v>59</v>
      </c>
      <c r="D6" s="45" t="s">
        <v>60</v>
      </c>
      <c r="E6" s="45" t="s">
        <v>61</v>
      </c>
    </row>
    <row r="7" spans="1:10" ht="20.100000000000001" customHeight="1" x14ac:dyDescent="0.25">
      <c r="A7" s="45"/>
      <c r="B7" s="45" t="str">
        <f>UPPER(personale[[#This Row],[NOME]]&amp;"  "&amp;personale[[#This Row],[COGNOME]])</f>
        <v>ALESSANDRO  BATTAGLIA</v>
      </c>
      <c r="C7" s="45" t="s">
        <v>158</v>
      </c>
      <c r="D7" s="45" t="s">
        <v>159</v>
      </c>
      <c r="E7" s="45" t="s">
        <v>61</v>
      </c>
    </row>
    <row r="8" spans="1:10" ht="20.100000000000001" customHeight="1" x14ac:dyDescent="0.25">
      <c r="A8" s="57" t="s">
        <v>104</v>
      </c>
      <c r="B8" s="45" t="str">
        <f>UPPER(personale[[#This Row],[NOME]]&amp;"  "&amp;personale[[#This Row],[COGNOME]])</f>
        <v>LAURA  CONTRI</v>
      </c>
      <c r="C8" s="45" t="s">
        <v>48</v>
      </c>
      <c r="D8" s="45" t="s">
        <v>49</v>
      </c>
      <c r="E8" s="45" t="s">
        <v>47</v>
      </c>
    </row>
    <row r="9" spans="1:10" ht="20.100000000000001" customHeight="1" x14ac:dyDescent="0.25">
      <c r="A9" s="45"/>
      <c r="B9" s="45" t="str">
        <f>UPPER(personale[[#This Row],[NOME]]&amp;"  "&amp;personale[[#This Row],[COGNOME]])</f>
        <v>ALESSIO  FRANCIOSI</v>
      </c>
      <c r="C9" s="45" t="s">
        <v>160</v>
      </c>
      <c r="D9" s="45" t="s">
        <v>161</v>
      </c>
      <c r="E9" s="45" t="s">
        <v>180</v>
      </c>
    </row>
    <row r="10" spans="1:10" ht="20.100000000000001" customHeight="1" x14ac:dyDescent="0.25">
      <c r="A10" s="57" t="s">
        <v>104</v>
      </c>
      <c r="B10" s="45" t="str">
        <f>UPPER(personale[[#This Row],[NOME]]&amp;"  "&amp;personale[[#This Row],[COGNOME]])</f>
        <v>ALESSANDRA  GALLI</v>
      </c>
      <c r="C10" s="45" t="s">
        <v>45</v>
      </c>
      <c r="D10" s="45" t="s">
        <v>46</v>
      </c>
      <c r="E10" s="45" t="s">
        <v>47</v>
      </c>
    </row>
    <row r="11" spans="1:10" ht="20.100000000000001" customHeight="1" x14ac:dyDescent="0.25">
      <c r="A11" s="57" t="s">
        <v>104</v>
      </c>
      <c r="B11" s="45" t="str">
        <f>UPPER(personale[[#This Row],[NOME]]&amp;"  "&amp;personale[[#This Row],[COGNOME]])</f>
        <v>MANUELA  GHERARDI</v>
      </c>
      <c r="C11" s="45" t="s">
        <v>53</v>
      </c>
      <c r="D11" s="45" t="s">
        <v>54</v>
      </c>
      <c r="E11" s="45" t="s">
        <v>52</v>
      </c>
    </row>
    <row r="12" spans="1:10" ht="20.100000000000001" customHeight="1" x14ac:dyDescent="0.25">
      <c r="A12" s="57" t="s">
        <v>104</v>
      </c>
      <c r="B12" s="45" t="str">
        <f>UPPER(personale[[#This Row],[NOME]]&amp;"  "&amp;personale[[#This Row],[COGNOME]])</f>
        <v>DYRON  LOPEZ</v>
      </c>
      <c r="C12" s="45" t="s">
        <v>150</v>
      </c>
      <c r="D12" s="45" t="s">
        <v>151</v>
      </c>
      <c r="E12" s="45" t="s">
        <v>61</v>
      </c>
    </row>
    <row r="13" spans="1:10" ht="20.100000000000001" customHeight="1" x14ac:dyDescent="0.25">
      <c r="A13" s="57" t="s">
        <v>104</v>
      </c>
      <c r="B13" s="45" t="str">
        <f>UPPER(personale[[#This Row],[NOME]]&amp;"  "&amp;personale[[#This Row],[COGNOME]])</f>
        <v>FAUSTO  MINELLI</v>
      </c>
      <c r="C13" s="45" t="s">
        <v>55</v>
      </c>
      <c r="D13" s="45" t="s">
        <v>56</v>
      </c>
      <c r="E13" s="45" t="s">
        <v>180</v>
      </c>
    </row>
    <row r="14" spans="1:10" ht="20.100000000000001" customHeight="1" x14ac:dyDescent="0.25">
      <c r="A14" s="57"/>
      <c r="B14" s="45" t="str">
        <f>UPPER(personale[[#This Row],[NOME]]&amp;"  "&amp;personale[[#This Row],[COGNOME]])</f>
        <v>GIULIANO  MONZALI</v>
      </c>
      <c r="C14" s="45" t="s">
        <v>50</v>
      </c>
      <c r="D14" s="45" t="s">
        <v>181</v>
      </c>
      <c r="E14" s="45" t="s">
        <v>42</v>
      </c>
    </row>
    <row r="15" spans="1:10" ht="20.100000000000001" customHeight="1" x14ac:dyDescent="0.25">
      <c r="A15" s="57" t="s">
        <v>104</v>
      </c>
      <c r="B15" s="45" t="str">
        <f>UPPER(personale[[#This Row],[NOME]]&amp;"  "&amp;personale[[#This Row],[COGNOME]])</f>
        <v>GABRIELE  MORDINI</v>
      </c>
      <c r="C15" s="45" t="s">
        <v>40</v>
      </c>
      <c r="D15" s="45" t="s">
        <v>41</v>
      </c>
      <c r="E15" s="45" t="s">
        <v>42</v>
      </c>
    </row>
    <row r="16" spans="1:10" ht="20.100000000000001" customHeight="1" x14ac:dyDescent="0.25">
      <c r="A16" s="45"/>
      <c r="B16" s="45" t="str">
        <f>UPPER(personale[[#This Row],[NOME]]&amp;"  "&amp;personale[[#This Row],[COGNOME]])</f>
        <v>CLAUDIA  PIACENTINI</v>
      </c>
      <c r="C16" s="45" t="s">
        <v>154</v>
      </c>
      <c r="D16" s="45" t="s">
        <v>155</v>
      </c>
      <c r="E16" s="45" t="s">
        <v>61</v>
      </c>
    </row>
    <row r="17" spans="1:5" ht="20.100000000000001" customHeight="1" x14ac:dyDescent="0.25">
      <c r="A17" s="57" t="s">
        <v>104</v>
      </c>
      <c r="B17" s="45" t="str">
        <f>UPPER(personale[[#This Row],[NOME]]&amp;"  "&amp;personale[[#This Row],[COGNOME]])</f>
        <v>GIULIANO  POZZI</v>
      </c>
      <c r="C17" s="45" t="s">
        <v>50</v>
      </c>
      <c r="D17" s="45" t="s">
        <v>51</v>
      </c>
      <c r="E17" s="45" t="s">
        <v>52</v>
      </c>
    </row>
    <row r="18" spans="1:5" ht="20.100000000000001" customHeight="1" x14ac:dyDescent="0.25">
      <c r="A18" s="57" t="s">
        <v>104</v>
      </c>
      <c r="B18" s="45" t="str">
        <f>UPPER(personale[[#This Row],[NOME]]&amp;"  "&amp;personale[[#This Row],[COGNOME]])</f>
        <v>STEFANIA  PRANDO</v>
      </c>
      <c r="C18" s="45" t="s">
        <v>66</v>
      </c>
      <c r="D18" s="45" t="s">
        <v>67</v>
      </c>
      <c r="E18" s="45" t="s">
        <v>52</v>
      </c>
    </row>
    <row r="19" spans="1:5" ht="24.95" customHeight="1" x14ac:dyDescent="0.25">
      <c r="A19" s="57" t="s">
        <v>104</v>
      </c>
      <c r="B19" s="45" t="str">
        <f>UPPER(personale[[#This Row],[NOME]]&amp;"  "&amp;personale[[#This Row],[COGNOME]])</f>
        <v>LARA  ROSI</v>
      </c>
      <c r="C19" s="45" t="s">
        <v>152</v>
      </c>
      <c r="D19" s="45" t="s">
        <v>153</v>
      </c>
      <c r="E19" s="45" t="s">
        <v>47</v>
      </c>
    </row>
    <row r="20" spans="1:5" ht="24.95" customHeight="1" x14ac:dyDescent="0.25">
      <c r="A20" s="57" t="s">
        <v>104</v>
      </c>
      <c r="B20" s="45" t="str">
        <f>UPPER(personale[[#This Row],[NOME]]&amp;"  "&amp;personale[[#This Row],[COGNOME]])</f>
        <v>ANDREA  SANTI</v>
      </c>
      <c r="C20" s="45" t="s">
        <v>43</v>
      </c>
      <c r="D20" s="45" t="s">
        <v>44</v>
      </c>
      <c r="E20" s="45" t="s">
        <v>42</v>
      </c>
    </row>
    <row r="21" spans="1:5" ht="20.100000000000001" customHeight="1" x14ac:dyDescent="0.25">
      <c r="A21" s="57" t="s">
        <v>104</v>
      </c>
      <c r="B21" s="45" t="str">
        <f>UPPER(personale[[#This Row],[NOME]]&amp;"  "&amp;personale[[#This Row],[COGNOME]])</f>
        <v>GIOVANNI  SAVINI</v>
      </c>
      <c r="C21" s="45" t="s">
        <v>57</v>
      </c>
      <c r="D21" s="45" t="s">
        <v>58</v>
      </c>
      <c r="E21" s="45" t="s">
        <v>180</v>
      </c>
    </row>
    <row r="22" spans="1:5" ht="20.100000000000001" customHeight="1" x14ac:dyDescent="0.25">
      <c r="A22" s="57" t="s">
        <v>104</v>
      </c>
      <c r="B22" s="45" t="str">
        <f>UPPER(personale[[#This Row],[NOME]]&amp;"  "&amp;personale[[#This Row],[COGNOME]])</f>
        <v>MELISSA  ZANELLI</v>
      </c>
      <c r="C22" s="45" t="s">
        <v>62</v>
      </c>
      <c r="D22" s="45" t="s">
        <v>63</v>
      </c>
      <c r="E22" s="45" t="s">
        <v>61</v>
      </c>
    </row>
    <row r="23" spans="1:5" ht="20.100000000000001" customHeight="1" x14ac:dyDescent="0.25">
      <c r="A23" s="58" t="s">
        <v>106</v>
      </c>
    </row>
    <row r="24" spans="1:5" ht="20.100000000000001" customHeight="1" x14ac:dyDescent="0.3">
      <c r="A24" s="59" t="s">
        <v>105</v>
      </c>
    </row>
  </sheetData>
  <sheetProtection selectLockedCells="1" autoFilter="0"/>
  <dataValidations count="2">
    <dataValidation type="list" allowBlank="1" showInputMessage="1" showErrorMessage="1" error="scegliere o SI o nulla" sqref="A3:A17" xr:uid="{BA7407E2-BFB8-46E0-9505-660915DF1ED4}">
      <formula1>$G$2:$G$3</formula1>
    </dataValidation>
    <dataValidation type="list" allowBlank="1" showInputMessage="1" showErrorMessage="1" sqref="E2:E22" xr:uid="{16620877-0E0A-409C-BFF5-5CE1E4DDEB66}">
      <formula1>"Finanziario,Pianificazione,Segreteria,Tecnico,Vigilanza"</formula1>
    </dataValidation>
  </dataValidation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6C3C5-073B-4F63-A0ED-125FC35EFDE2}">
  <sheetPr codeName="Foglio2"/>
  <dimension ref="A1:F11"/>
  <sheetViews>
    <sheetView workbookViewId="0">
      <selection activeCell="C22" sqref="C22"/>
    </sheetView>
  </sheetViews>
  <sheetFormatPr defaultRowHeight="15" x14ac:dyDescent="0.25"/>
  <cols>
    <col min="1" max="1" width="37.42578125" bestFit="1" customWidth="1"/>
  </cols>
  <sheetData>
    <row r="1" spans="1:6" ht="20.100000000000001" customHeight="1" x14ac:dyDescent="0.25">
      <c r="A1" s="2" t="s">
        <v>81</v>
      </c>
      <c r="B1" s="22" t="s">
        <v>73</v>
      </c>
      <c r="C1" s="22" t="s">
        <v>36</v>
      </c>
      <c r="D1" s="22" t="s">
        <v>74</v>
      </c>
      <c r="E1" s="22" t="s">
        <v>75</v>
      </c>
      <c r="F1" s="2" t="s">
        <v>77</v>
      </c>
    </row>
    <row r="2" spans="1:6" ht="20.100000000000001" customHeight="1" x14ac:dyDescent="0.25">
      <c r="A2" s="26" t="s">
        <v>29</v>
      </c>
      <c r="B2" s="24">
        <v>2</v>
      </c>
      <c r="C2" s="24"/>
      <c r="D2" s="24"/>
      <c r="E2" s="25"/>
      <c r="F2" s="29">
        <f>SUM(B2:E2)</f>
        <v>2</v>
      </c>
    </row>
    <row r="3" spans="1:6" ht="20.100000000000001" customHeight="1" x14ac:dyDescent="0.25">
      <c r="A3" s="26" t="s">
        <v>30</v>
      </c>
      <c r="B3" s="24"/>
      <c r="C3" s="24">
        <v>5</v>
      </c>
      <c r="D3" s="24">
        <v>7</v>
      </c>
      <c r="E3" s="25">
        <v>9</v>
      </c>
      <c r="F3" s="29">
        <f>SUM(B3:E3)</f>
        <v>21</v>
      </c>
    </row>
    <row r="4" spans="1:6" ht="20.100000000000001" customHeight="1" x14ac:dyDescent="0.25">
      <c r="A4" s="26" t="s">
        <v>31</v>
      </c>
      <c r="B4" s="24"/>
      <c r="C4" s="24">
        <v>7</v>
      </c>
      <c r="D4" s="24"/>
      <c r="E4" s="25"/>
      <c r="F4" s="29">
        <f>SUM(B4:E4)</f>
        <v>7</v>
      </c>
    </row>
    <row r="5" spans="1:6" ht="20.100000000000001" customHeight="1" x14ac:dyDescent="0.25">
      <c r="A5" s="26" t="s">
        <v>32</v>
      </c>
      <c r="B5" s="24"/>
      <c r="C5" s="24"/>
      <c r="D5" s="24"/>
      <c r="E5" s="25">
        <v>27</v>
      </c>
      <c r="F5" s="29">
        <f>SUM(B5:E5)</f>
        <v>27</v>
      </c>
    </row>
    <row r="6" spans="1:6" ht="20.100000000000001" customHeight="1" x14ac:dyDescent="0.25">
      <c r="A6" s="26" t="s">
        <v>78</v>
      </c>
      <c r="B6" s="24"/>
      <c r="C6" s="24"/>
      <c r="D6" s="24"/>
      <c r="E6" s="25"/>
      <c r="F6" s="29"/>
    </row>
    <row r="7" spans="1:6" ht="20.100000000000001" customHeight="1" x14ac:dyDescent="0.25">
      <c r="A7" s="26" t="s">
        <v>33</v>
      </c>
      <c r="B7" s="24"/>
      <c r="C7" s="24"/>
      <c r="D7" s="24"/>
      <c r="E7" s="25">
        <v>10</v>
      </c>
      <c r="F7" s="29">
        <f>SUM(B7:E7)</f>
        <v>10</v>
      </c>
    </row>
    <row r="8" spans="1:6" ht="20.100000000000001" customHeight="1" x14ac:dyDescent="0.25">
      <c r="A8" s="26" t="s">
        <v>79</v>
      </c>
      <c r="B8" s="24"/>
      <c r="C8" s="24"/>
      <c r="D8" s="24"/>
      <c r="E8" s="25"/>
      <c r="F8" s="29"/>
    </row>
    <row r="9" spans="1:6" ht="20.100000000000001" customHeight="1" x14ac:dyDescent="0.25">
      <c r="A9" s="26" t="s">
        <v>34</v>
      </c>
      <c r="B9" s="24">
        <v>1.5</v>
      </c>
      <c r="C9" s="24">
        <v>1.5</v>
      </c>
      <c r="D9" s="24">
        <v>5</v>
      </c>
      <c r="E9" s="25">
        <v>8</v>
      </c>
      <c r="F9" s="29">
        <f>SUM(B9:E9)</f>
        <v>16</v>
      </c>
    </row>
    <row r="10" spans="1:6" ht="20.100000000000001" customHeight="1" thickBot="1" x14ac:dyDescent="0.3">
      <c r="A10" s="26" t="s">
        <v>35</v>
      </c>
      <c r="B10" s="27">
        <v>1.5</v>
      </c>
      <c r="C10" s="27">
        <v>1.5</v>
      </c>
      <c r="D10" s="27">
        <v>8</v>
      </c>
      <c r="E10" s="28">
        <v>6</v>
      </c>
      <c r="F10" s="30">
        <f>SUM(B10:E10)</f>
        <v>17</v>
      </c>
    </row>
    <row r="11" spans="1:6" ht="20.100000000000001" customHeight="1" thickTop="1" x14ac:dyDescent="0.25">
      <c r="A11" s="20" t="s">
        <v>16</v>
      </c>
      <c r="B11" s="2">
        <f>SUM(B2:B10)</f>
        <v>5</v>
      </c>
      <c r="C11" s="2">
        <f>SUM(C2:C10)</f>
        <v>15</v>
      </c>
      <c r="D11" s="2">
        <f>SUM(D2:D10)</f>
        <v>20</v>
      </c>
      <c r="E11" s="2">
        <f>SUM(E2:E10)</f>
        <v>60</v>
      </c>
      <c r="F11" s="31">
        <f>SUM(F2:F10)</f>
        <v>100</v>
      </c>
    </row>
  </sheetData>
  <conditionalFormatting sqref="B2:F10">
    <cfRule type="cellIs" dxfId="1" priority="1" operator="greaterThan">
      <formula>0</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3757D-7225-4F52-A55A-B7343956BF65}">
  <sheetPr codeName="Foglio3"/>
  <dimension ref="A1:F11"/>
  <sheetViews>
    <sheetView workbookViewId="0">
      <selection activeCell="C22" sqref="C22"/>
    </sheetView>
  </sheetViews>
  <sheetFormatPr defaultRowHeight="15" x14ac:dyDescent="0.25"/>
  <cols>
    <col min="1" max="1" width="37.42578125" bestFit="1" customWidth="1"/>
  </cols>
  <sheetData>
    <row r="1" spans="1:6" ht="20.100000000000001" customHeight="1" x14ac:dyDescent="0.25">
      <c r="A1" s="2" t="s">
        <v>80</v>
      </c>
      <c r="B1" s="22" t="s">
        <v>73</v>
      </c>
      <c r="C1" s="22" t="s">
        <v>36</v>
      </c>
      <c r="D1" s="22" t="s">
        <v>74</v>
      </c>
      <c r="E1" s="22" t="s">
        <v>75</v>
      </c>
      <c r="F1" s="2" t="s">
        <v>77</v>
      </c>
    </row>
    <row r="2" spans="1:6" ht="20.100000000000001" customHeight="1" x14ac:dyDescent="0.25">
      <c r="A2" s="23" t="s">
        <v>29</v>
      </c>
      <c r="B2" s="24">
        <v>3</v>
      </c>
      <c r="C2" s="24"/>
      <c r="D2" s="24"/>
      <c r="E2" s="25"/>
      <c r="F2" s="29">
        <f>SUM(B2:E2)</f>
        <v>3</v>
      </c>
    </row>
    <row r="3" spans="1:6" ht="20.100000000000001" customHeight="1" x14ac:dyDescent="0.25">
      <c r="A3" s="23" t="s">
        <v>30</v>
      </c>
      <c r="B3" s="24"/>
      <c r="C3" s="24"/>
      <c r="D3" s="24">
        <v>10</v>
      </c>
      <c r="E3" s="25">
        <v>15</v>
      </c>
      <c r="F3" s="29">
        <f>SUM(B3:E3)</f>
        <v>25</v>
      </c>
    </row>
    <row r="4" spans="1:6" ht="20.100000000000001" customHeight="1" x14ac:dyDescent="0.25">
      <c r="A4" s="23" t="s">
        <v>31</v>
      </c>
      <c r="B4" s="24"/>
      <c r="C4" s="24"/>
      <c r="D4" s="24"/>
      <c r="E4" s="25"/>
      <c r="F4" s="29"/>
    </row>
    <row r="5" spans="1:6" ht="20.100000000000001" customHeight="1" x14ac:dyDescent="0.25">
      <c r="A5" s="23" t="s">
        <v>32</v>
      </c>
      <c r="B5" s="24"/>
      <c r="C5" s="24"/>
      <c r="D5" s="24"/>
      <c r="E5" s="25"/>
      <c r="F5" s="29"/>
    </row>
    <row r="6" spans="1:6" ht="20.100000000000001" customHeight="1" x14ac:dyDescent="0.25">
      <c r="A6" s="23" t="s">
        <v>78</v>
      </c>
      <c r="B6" s="24"/>
      <c r="C6" s="24"/>
      <c r="D6" s="24"/>
      <c r="E6" s="25">
        <v>30</v>
      </c>
      <c r="F6" s="29">
        <f>SUM(B6:E6)</f>
        <v>30</v>
      </c>
    </row>
    <row r="7" spans="1:6" ht="20.100000000000001" customHeight="1" x14ac:dyDescent="0.25">
      <c r="A7" s="23" t="s">
        <v>33</v>
      </c>
      <c r="B7" s="24"/>
      <c r="C7" s="24"/>
      <c r="D7" s="24"/>
      <c r="E7" s="25"/>
      <c r="F7" s="29"/>
    </row>
    <row r="8" spans="1:6" ht="20.100000000000001" customHeight="1" x14ac:dyDescent="0.25">
      <c r="A8" s="23" t="s">
        <v>79</v>
      </c>
      <c r="B8" s="24"/>
      <c r="C8" s="24"/>
      <c r="D8" s="24"/>
      <c r="E8" s="25">
        <v>10</v>
      </c>
      <c r="F8" s="29">
        <f>SUM(B8:E8)</f>
        <v>10</v>
      </c>
    </row>
    <row r="9" spans="1:6" ht="20.100000000000001" customHeight="1" x14ac:dyDescent="0.25">
      <c r="A9" s="23" t="s">
        <v>34</v>
      </c>
      <c r="B9" s="24">
        <v>1</v>
      </c>
      <c r="C9" s="24"/>
      <c r="D9" s="24">
        <v>7</v>
      </c>
      <c r="E9" s="25">
        <v>8</v>
      </c>
      <c r="F9" s="29">
        <f>SUM(B9:E9)</f>
        <v>16</v>
      </c>
    </row>
    <row r="10" spans="1:6" ht="20.100000000000001" customHeight="1" thickBot="1" x14ac:dyDescent="0.3">
      <c r="A10" s="23" t="s">
        <v>35</v>
      </c>
      <c r="B10" s="27">
        <v>1</v>
      </c>
      <c r="C10" s="27"/>
      <c r="D10" s="27">
        <v>8</v>
      </c>
      <c r="E10" s="28">
        <v>7</v>
      </c>
      <c r="F10" s="30">
        <f>SUM(B10:E10)</f>
        <v>16</v>
      </c>
    </row>
    <row r="11" spans="1:6" ht="20.100000000000001" customHeight="1" thickTop="1" x14ac:dyDescent="0.25">
      <c r="A11" s="20" t="s">
        <v>16</v>
      </c>
      <c r="B11" s="2">
        <f>SUM(B2:B10)</f>
        <v>5</v>
      </c>
      <c r="C11" s="2"/>
      <c r="D11" s="2">
        <f>SUM(D2:D10)</f>
        <v>25</v>
      </c>
      <c r="E11" s="2">
        <f>SUM(E2:E10)</f>
        <v>70</v>
      </c>
      <c r="F11" s="31">
        <f>SUM(F2:F10)</f>
        <v>100</v>
      </c>
    </row>
  </sheetData>
  <conditionalFormatting sqref="B2:F10">
    <cfRule type="cellIs" dxfId="0"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F02AF-739E-47A5-900F-69F4364C96BA}">
  <sheetPr codeName="Foglio4"/>
  <dimension ref="A2:D9"/>
  <sheetViews>
    <sheetView workbookViewId="0">
      <selection activeCell="C22" sqref="C22"/>
    </sheetView>
  </sheetViews>
  <sheetFormatPr defaultRowHeight="20.100000000000001" customHeight="1" x14ac:dyDescent="0.25"/>
  <cols>
    <col min="1" max="2" width="22.7109375" style="1" customWidth="1"/>
    <col min="3" max="4" width="30.7109375" style="1" customWidth="1"/>
    <col min="5" max="16384" width="9.140625" style="1"/>
  </cols>
  <sheetData>
    <row r="2" spans="1:4" ht="30" x14ac:dyDescent="0.25">
      <c r="A2" s="364" t="s">
        <v>86</v>
      </c>
      <c r="B2" s="364"/>
      <c r="C2" s="33" t="s">
        <v>84</v>
      </c>
      <c r="D2" s="33" t="s">
        <v>85</v>
      </c>
    </row>
    <row r="3" spans="1:4" ht="20.100000000000001" customHeight="1" x14ac:dyDescent="0.25">
      <c r="A3" s="35" t="s">
        <v>88</v>
      </c>
      <c r="B3" s="35" t="s">
        <v>87</v>
      </c>
      <c r="C3" s="34" t="s">
        <v>0</v>
      </c>
      <c r="D3" s="34" t="s">
        <v>0</v>
      </c>
    </row>
    <row r="4" spans="1:4" ht="20.100000000000001" customHeight="1" x14ac:dyDescent="0.25">
      <c r="A4" s="36">
        <v>0</v>
      </c>
      <c r="B4" s="37">
        <v>500000</v>
      </c>
      <c r="C4" s="38">
        <v>2</v>
      </c>
      <c r="D4" s="39">
        <v>15</v>
      </c>
    </row>
    <row r="5" spans="1:4" ht="20.100000000000001" customHeight="1" x14ac:dyDescent="0.25">
      <c r="A5" s="36">
        <v>500000</v>
      </c>
      <c r="B5" s="37">
        <v>1000000</v>
      </c>
      <c r="C5" s="38">
        <v>1.8</v>
      </c>
      <c r="D5" s="39">
        <v>11</v>
      </c>
    </row>
    <row r="6" spans="1:4" ht="20.100000000000001" customHeight="1" x14ac:dyDescent="0.25">
      <c r="A6" s="36">
        <v>1000000</v>
      </c>
      <c r="B6" s="37">
        <v>5548000</v>
      </c>
      <c r="C6" s="38">
        <v>1.6</v>
      </c>
      <c r="D6" s="39">
        <v>8</v>
      </c>
    </row>
    <row r="7" spans="1:4" ht="20.100000000000001" customHeight="1" x14ac:dyDescent="0.25">
      <c r="A7" s="36">
        <v>5548000</v>
      </c>
      <c r="B7" s="37">
        <v>10000000</v>
      </c>
      <c r="C7" s="38">
        <v>1.4</v>
      </c>
      <c r="D7" s="39">
        <v>4</v>
      </c>
    </row>
    <row r="8" spans="1:4" ht="20.100000000000001" customHeight="1" x14ac:dyDescent="0.25">
      <c r="A8" s="36">
        <v>10000000</v>
      </c>
      <c r="B8" s="37">
        <v>25000000</v>
      </c>
      <c r="C8" s="38">
        <v>1</v>
      </c>
      <c r="D8" s="39">
        <v>2</v>
      </c>
    </row>
    <row r="9" spans="1:4" ht="20.100000000000001" customHeight="1" x14ac:dyDescent="0.25">
      <c r="A9" s="36">
        <v>25000000</v>
      </c>
      <c r="B9" s="37"/>
      <c r="C9" s="38">
        <v>0.5</v>
      </c>
      <c r="D9" s="39">
        <v>1</v>
      </c>
    </row>
  </sheetData>
  <mergeCells count="1">
    <mergeCell ref="A2:B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03279-A20C-4639-949D-26AB6A841317}">
  <sheetPr codeName="Foglio5"/>
  <dimension ref="A2:D6"/>
  <sheetViews>
    <sheetView workbookViewId="0">
      <selection activeCell="C22" sqref="C22"/>
    </sheetView>
  </sheetViews>
  <sheetFormatPr defaultRowHeight="20.100000000000001" customHeight="1" x14ac:dyDescent="0.25"/>
  <cols>
    <col min="1" max="2" width="22.7109375" style="1" customWidth="1"/>
    <col min="3" max="4" width="30.7109375" style="1" customWidth="1"/>
    <col min="5" max="16384" width="9.140625" style="1"/>
  </cols>
  <sheetData>
    <row r="2" spans="1:4" ht="30" x14ac:dyDescent="0.25">
      <c r="A2" s="364" t="s">
        <v>86</v>
      </c>
      <c r="B2" s="364"/>
      <c r="C2" s="33" t="s">
        <v>84</v>
      </c>
      <c r="D2" s="33" t="s">
        <v>85</v>
      </c>
    </row>
    <row r="3" spans="1:4" ht="20.100000000000001" customHeight="1" x14ac:dyDescent="0.25">
      <c r="A3" s="35" t="s">
        <v>88</v>
      </c>
      <c r="B3" s="35" t="s">
        <v>87</v>
      </c>
      <c r="C3" s="34" t="s">
        <v>0</v>
      </c>
      <c r="D3" s="34" t="s">
        <v>0</v>
      </c>
    </row>
    <row r="4" spans="1:4" ht="20.100000000000001" customHeight="1" x14ac:dyDescent="0.25">
      <c r="A4" s="36">
        <v>0</v>
      </c>
      <c r="B4" s="37">
        <v>211000</v>
      </c>
      <c r="C4" s="38">
        <v>2</v>
      </c>
      <c r="D4" s="39">
        <v>15</v>
      </c>
    </row>
    <row r="5" spans="1:4" ht="20.100000000000001" customHeight="1" x14ac:dyDescent="0.25">
      <c r="A5" s="36">
        <v>211000</v>
      </c>
      <c r="B5" s="37">
        <v>750000</v>
      </c>
      <c r="C5" s="38">
        <v>1.8</v>
      </c>
      <c r="D5" s="39">
        <v>11</v>
      </c>
    </row>
    <row r="6" spans="1:4" ht="20.100000000000001" customHeight="1" x14ac:dyDescent="0.25">
      <c r="A6" s="36">
        <v>750000</v>
      </c>
      <c r="B6" s="37"/>
      <c r="C6" s="38">
        <v>1.6</v>
      </c>
      <c r="D6" s="39">
        <v>8</v>
      </c>
    </row>
  </sheetData>
  <mergeCells count="1">
    <mergeCell ref="A2:B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7F080-30BF-4BD5-8B4D-EDD06C2615ED}">
  <sheetPr codeName="Foglio7"/>
  <dimension ref="A15:C18"/>
  <sheetViews>
    <sheetView topLeftCell="A15" workbookViewId="0">
      <selection activeCell="C22" sqref="C22"/>
    </sheetView>
  </sheetViews>
  <sheetFormatPr defaultRowHeight="15" x14ac:dyDescent="0.25"/>
  <sheetData>
    <row r="15" spans="1:2" x14ac:dyDescent="0.25">
      <c r="A15" t="s">
        <v>82</v>
      </c>
      <c r="B15" t="b">
        <v>1</v>
      </c>
    </row>
    <row r="16" spans="1:2" x14ac:dyDescent="0.25">
      <c r="A16" t="s">
        <v>83</v>
      </c>
      <c r="B16" t="b">
        <v>0</v>
      </c>
    </row>
    <row r="18" spans="1:3" x14ac:dyDescent="0.25">
      <c r="A18" t="s">
        <v>89</v>
      </c>
      <c r="C18" s="40">
        <f>IF(fondo_EPBEC!$M$1="lavori",IF(fondo_EPBEC!$N$9&lt;'fondo_%_LAVORI'!B4,'fondo_%_LAVORI'!D4,IF(AND(fondo_EPBEC!$N$9&gt;='fondo_%_LAVORI'!A5,fondo_EPBEC!$N$9&lt;'fondo_%_LAVORI'!B5),'fondo_%_LAVORI'!D5,IF(AND(fondo_EPBEC!$N$9&gt;='fondo_%_LAVORI'!A6,fondo_EPBEC!$N$9&lt;'fondo_%_LAVORI'!B6),'fondo_%_LAVORI'!D6,IF(AND(fondo_EPBEC!$N$9&gt;='fondo_%_LAVORI'!A7,fondo_EPBEC!$N$9&lt;'fondo_%_LAVORI'!B7),'fondo_%_LAVORI'!D7,IF(OR(fondo_EPBEC!$N$9&gt;='fondo_%_LAVORI'!A8,fondo_EPBEC!$N$9&lt;'fondo_%_LAVORI'!B8),'fondo_%_LAVORI'!D8,IF(fondo_EPBEC!$N$9&gt;='fondo_%_LAVORI'!A9,'fondo_%_LAVORI'!D9,0)))))),0)+IF(OR(fondo_EPBEC!$M$1="servizi",fondo_EPBEC!$M$1="forniture"),IF(fondo_EPBEC!$N$9&lt;'fondo_%_SERVIZI'!B4,'fondo_%_SERVIZI'!D4,IF(AND(fondo_EPBEC!$N$9&gt;='fondo_%_SERVIZI'!A5,fondo_EPBEC!$N$9&lt;'fondo_%_SERVIZI'!B5),'fondo_%_SERVIZI'!D5,IF(fondo_EPBEC!$N$9&gt;='fondo_%_SERVIZI'!A6,'fondo_%_SERVIZI'!D6,0))),0)</f>
        <v>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74855-8D62-443A-B11A-A33DE35C4EC4}">
  <sheetPr codeName="Foglio8"/>
  <dimension ref="A16:E30"/>
  <sheetViews>
    <sheetView topLeftCell="A15" workbookViewId="0">
      <selection activeCell="C22" sqref="C22"/>
    </sheetView>
  </sheetViews>
  <sheetFormatPr defaultRowHeight="15" x14ac:dyDescent="0.25"/>
  <sheetData>
    <row r="16" spans="1:2" x14ac:dyDescent="0.25">
      <c r="A16" s="21" t="s">
        <v>100</v>
      </c>
      <c r="B16" t="s">
        <v>90</v>
      </c>
    </row>
    <row r="17" spans="1:5" x14ac:dyDescent="0.25">
      <c r="B17" t="s">
        <v>82</v>
      </c>
      <c r="C17" t="b">
        <v>0</v>
      </c>
      <c r="D17" s="40">
        <f>+tabella_LAVORI!E5</f>
        <v>27</v>
      </c>
    </row>
    <row r="18" spans="1:5" x14ac:dyDescent="0.25">
      <c r="B18" t="s">
        <v>83</v>
      </c>
      <c r="C18" t="b">
        <v>0</v>
      </c>
    </row>
    <row r="20" spans="1:5" x14ac:dyDescent="0.25">
      <c r="A20" s="21" t="s">
        <v>100</v>
      </c>
      <c r="B20" t="s">
        <v>91</v>
      </c>
    </row>
    <row r="21" spans="1:5" x14ac:dyDescent="0.25">
      <c r="B21" t="s">
        <v>82</v>
      </c>
      <c r="C21" t="b">
        <v>0</v>
      </c>
      <c r="D21" s="40">
        <f>+tabella_LAVORI!E7</f>
        <v>10</v>
      </c>
      <c r="E21" s="40"/>
    </row>
    <row r="22" spans="1:5" x14ac:dyDescent="0.25">
      <c r="B22" t="s">
        <v>83</v>
      </c>
      <c r="C22" t="b">
        <v>0</v>
      </c>
    </row>
    <row r="24" spans="1:5" x14ac:dyDescent="0.25">
      <c r="A24" s="21" t="s">
        <v>101</v>
      </c>
      <c r="B24" t="s">
        <v>102</v>
      </c>
    </row>
    <row r="25" spans="1:5" x14ac:dyDescent="0.25">
      <c r="B25" t="s">
        <v>82</v>
      </c>
      <c r="C25" t="b">
        <v>0</v>
      </c>
      <c r="D25" s="40">
        <f>+tabella_SERVIZI!E6</f>
        <v>30</v>
      </c>
    </row>
    <row r="26" spans="1:5" x14ac:dyDescent="0.25">
      <c r="B26" t="s">
        <v>83</v>
      </c>
      <c r="C26" t="b">
        <v>0</v>
      </c>
    </row>
    <row r="28" spans="1:5" x14ac:dyDescent="0.25">
      <c r="A28" s="21" t="s">
        <v>101</v>
      </c>
      <c r="B28" t="s">
        <v>91</v>
      </c>
    </row>
    <row r="29" spans="1:5" x14ac:dyDescent="0.25">
      <c r="B29" t="s">
        <v>82</v>
      </c>
      <c r="C29" t="b">
        <v>0</v>
      </c>
      <c r="D29" s="40">
        <f>+tabella_SERVIZI!E8</f>
        <v>10</v>
      </c>
    </row>
    <row r="30" spans="1:5" x14ac:dyDescent="0.25">
      <c r="B30" t="s">
        <v>83</v>
      </c>
      <c r="C30" t="b">
        <v>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4B858-1053-486C-8C66-C67B67CD4340}">
  <sheetPr codeName="Foglio9"/>
  <dimension ref="A1:F13"/>
  <sheetViews>
    <sheetView workbookViewId="0">
      <selection activeCell="C22" sqref="C22"/>
    </sheetView>
  </sheetViews>
  <sheetFormatPr defaultColWidth="8.85546875" defaultRowHeight="12.75" x14ac:dyDescent="0.2"/>
  <cols>
    <col min="1" max="1" width="37.7109375" style="3" customWidth="1"/>
    <col min="2" max="2" width="15.42578125" style="3" customWidth="1"/>
    <col min="3" max="3" width="11.5703125" style="3" customWidth="1"/>
    <col min="4" max="4" width="15" style="3" customWidth="1"/>
    <col min="5" max="5" width="14" style="3" customWidth="1"/>
    <col min="6" max="6" width="10.140625" style="3" customWidth="1"/>
    <col min="7" max="16384" width="8.85546875" style="3"/>
  </cols>
  <sheetData>
    <row r="1" spans="1:6" ht="25.5" x14ac:dyDescent="0.2">
      <c r="A1" s="368" t="s">
        <v>21</v>
      </c>
      <c r="B1" s="13" t="s">
        <v>20</v>
      </c>
      <c r="C1" s="13" t="s">
        <v>19</v>
      </c>
      <c r="D1" s="13" t="s">
        <v>18</v>
      </c>
      <c r="E1" s="13" t="s">
        <v>17</v>
      </c>
      <c r="F1" s="12" t="s">
        <v>16</v>
      </c>
    </row>
    <row r="2" spans="1:6" ht="13.5" x14ac:dyDescent="0.2">
      <c r="A2" s="368"/>
      <c r="B2" s="11">
        <f>B3+B4+B5+B6+B7+B8+B9</f>
        <v>0.05</v>
      </c>
      <c r="C2" s="11">
        <f>C3+C4+C5+C6+C7+C8+C9</f>
        <v>0.15000000000000002</v>
      </c>
      <c r="D2" s="11">
        <f>D3+D4+D5+D6+D7+D8+D9</f>
        <v>0.2</v>
      </c>
      <c r="E2" s="11">
        <f>E3+E4+E5+E6+E7+E8+E9</f>
        <v>0.59999999999999987</v>
      </c>
      <c r="F2" s="10">
        <f t="shared" ref="F2:F9" si="0">B2+C2+D2+E2</f>
        <v>0.99999999999999989</v>
      </c>
    </row>
    <row r="3" spans="1:6" ht="15" x14ac:dyDescent="0.2">
      <c r="A3" s="7" t="s">
        <v>15</v>
      </c>
      <c r="B3" s="4">
        <v>0.02</v>
      </c>
      <c r="C3" s="8"/>
      <c r="D3" s="8"/>
      <c r="E3" s="8"/>
      <c r="F3" s="4">
        <f t="shared" si="0"/>
        <v>0.02</v>
      </c>
    </row>
    <row r="4" spans="1:6" ht="15" x14ac:dyDescent="0.2">
      <c r="A4" s="7" t="s">
        <v>14</v>
      </c>
      <c r="B4" s="8"/>
      <c r="C4" s="9">
        <v>0.05</v>
      </c>
      <c r="D4" s="5">
        <v>7.0000000000000007E-2</v>
      </c>
      <c r="E4" s="4">
        <v>0.09</v>
      </c>
      <c r="F4" s="4">
        <f t="shared" si="0"/>
        <v>0.21000000000000002</v>
      </c>
    </row>
    <row r="5" spans="1:6" ht="15" x14ac:dyDescent="0.2">
      <c r="A5" s="7" t="s">
        <v>13</v>
      </c>
      <c r="B5" s="8"/>
      <c r="C5" s="9">
        <v>7.0000000000000007E-2</v>
      </c>
      <c r="D5" s="8"/>
      <c r="E5" s="8"/>
      <c r="F5" s="4">
        <f t="shared" si="0"/>
        <v>7.0000000000000007E-2</v>
      </c>
    </row>
    <row r="6" spans="1:6" ht="15" x14ac:dyDescent="0.2">
      <c r="A6" s="7" t="s">
        <v>12</v>
      </c>
      <c r="B6" s="8"/>
      <c r="C6" s="8"/>
      <c r="D6" s="8"/>
      <c r="E6" s="4">
        <v>0.27</v>
      </c>
      <c r="F6" s="4">
        <f t="shared" si="0"/>
        <v>0.27</v>
      </c>
    </row>
    <row r="7" spans="1:6" ht="30" x14ac:dyDescent="0.2">
      <c r="A7" s="7" t="s">
        <v>11</v>
      </c>
      <c r="B7" s="8"/>
      <c r="C7" s="8"/>
      <c r="D7" s="8"/>
      <c r="E7" s="4">
        <v>0.1</v>
      </c>
      <c r="F7" s="4">
        <f t="shared" si="0"/>
        <v>0.1</v>
      </c>
    </row>
    <row r="8" spans="1:6" ht="15" x14ac:dyDescent="0.2">
      <c r="A8" s="7" t="s">
        <v>10</v>
      </c>
      <c r="B8" s="6">
        <v>1.4999999999999999E-2</v>
      </c>
      <c r="C8" s="5">
        <v>1.4999999999999999E-2</v>
      </c>
      <c r="D8" s="5">
        <v>0.05</v>
      </c>
      <c r="E8" s="4">
        <v>0.08</v>
      </c>
      <c r="F8" s="4">
        <f t="shared" si="0"/>
        <v>0.16</v>
      </c>
    </row>
    <row r="9" spans="1:6" ht="15" x14ac:dyDescent="0.2">
      <c r="A9" s="7" t="s">
        <v>9</v>
      </c>
      <c r="B9" s="6">
        <v>1.4999999999999999E-2</v>
      </c>
      <c r="C9" s="5">
        <v>1.4999999999999999E-2</v>
      </c>
      <c r="D9" s="5">
        <v>0.08</v>
      </c>
      <c r="E9" s="4">
        <v>0.06</v>
      </c>
      <c r="F9" s="4">
        <f t="shared" si="0"/>
        <v>0.16999999999999998</v>
      </c>
    </row>
    <row r="10" spans="1:6" ht="39.6" customHeight="1" x14ac:dyDescent="0.2">
      <c r="A10" s="367" t="s">
        <v>8</v>
      </c>
      <c r="B10" s="367"/>
      <c r="C10" s="367"/>
      <c r="D10" s="367"/>
      <c r="E10" s="367"/>
      <c r="F10" s="367"/>
    </row>
    <row r="11" spans="1:6" ht="66" customHeight="1" x14ac:dyDescent="0.2">
      <c r="A11" s="367" t="s">
        <v>7</v>
      </c>
      <c r="B11" s="367"/>
      <c r="C11" s="367"/>
      <c r="D11" s="367"/>
      <c r="E11" s="367"/>
      <c r="F11" s="367"/>
    </row>
    <row r="12" spans="1:6" ht="39.6" customHeight="1" x14ac:dyDescent="0.2">
      <c r="A12" s="367" t="s">
        <v>6</v>
      </c>
      <c r="B12" s="367"/>
      <c r="C12" s="367"/>
      <c r="D12" s="367"/>
      <c r="E12" s="367"/>
      <c r="F12" s="367"/>
    </row>
    <row r="13" spans="1:6" ht="26.45" customHeight="1" x14ac:dyDescent="0.2">
      <c r="A13" s="367" t="s">
        <v>5</v>
      </c>
      <c r="B13" s="367"/>
      <c r="C13" s="367"/>
      <c r="D13" s="367"/>
      <c r="E13" s="367"/>
      <c r="F13" s="367"/>
    </row>
  </sheetData>
  <mergeCells count="5">
    <mergeCell ref="A13:F13"/>
    <mergeCell ref="A1:A2"/>
    <mergeCell ref="A10:F10"/>
    <mergeCell ref="A11:F11"/>
    <mergeCell ref="A12:F12"/>
  </mergeCells>
  <pageMargins left="0.75" right="0.75" top="1" bottom="1" header="0.5" footer="0.5"/>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ABA9-3F6B-4174-AD16-5E0523143B0C}">
  <sheetPr codeName="Foglio10"/>
  <dimension ref="A1:E9"/>
  <sheetViews>
    <sheetView workbookViewId="0">
      <selection activeCell="C22" sqref="C22"/>
    </sheetView>
  </sheetViews>
  <sheetFormatPr defaultColWidth="8.85546875" defaultRowHeight="12.75" x14ac:dyDescent="0.2"/>
  <cols>
    <col min="1" max="1" width="42.42578125" style="3" customWidth="1"/>
    <col min="2" max="2" width="15.42578125" style="3" customWidth="1"/>
    <col min="3" max="3" width="11.42578125" style="3" customWidth="1"/>
    <col min="4" max="4" width="11.85546875" style="3" customWidth="1"/>
    <col min="5" max="5" width="10.5703125" style="3" customWidth="1"/>
    <col min="6" max="6" width="10" style="3" customWidth="1"/>
    <col min="7" max="16384" width="8.85546875" style="3"/>
  </cols>
  <sheetData>
    <row r="1" spans="1:5" ht="25.5" x14ac:dyDescent="0.2">
      <c r="A1" s="19" t="s">
        <v>21</v>
      </c>
      <c r="B1" s="18" t="s">
        <v>20</v>
      </c>
      <c r="C1" s="18" t="s">
        <v>18</v>
      </c>
      <c r="D1" s="18" t="s">
        <v>17</v>
      </c>
      <c r="E1" s="12" t="s">
        <v>27</v>
      </c>
    </row>
    <row r="2" spans="1:5" ht="15" x14ac:dyDescent="0.2">
      <c r="A2" s="7" t="s">
        <v>15</v>
      </c>
      <c r="B2" s="16">
        <v>0.03</v>
      </c>
      <c r="C2" s="17"/>
      <c r="D2" s="17"/>
      <c r="E2" s="16">
        <f t="shared" ref="E2:E7" si="0">B2+C2+D2</f>
        <v>0.03</v>
      </c>
    </row>
    <row r="3" spans="1:5" ht="15" x14ac:dyDescent="0.2">
      <c r="A3" s="7" t="s">
        <v>14</v>
      </c>
      <c r="B3" s="17"/>
      <c r="C3" s="16">
        <v>0.1</v>
      </c>
      <c r="D3" s="16">
        <v>0.15</v>
      </c>
      <c r="E3" s="16">
        <f t="shared" si="0"/>
        <v>0.25</v>
      </c>
    </row>
    <row r="4" spans="1:5" ht="15" x14ac:dyDescent="0.2">
      <c r="A4" s="7" t="s">
        <v>26</v>
      </c>
      <c r="B4" s="17"/>
      <c r="C4" s="17"/>
      <c r="D4" s="16">
        <v>0.3</v>
      </c>
      <c r="E4" s="16">
        <f t="shared" si="0"/>
        <v>0.3</v>
      </c>
    </row>
    <row r="5" spans="1:5" ht="30" x14ac:dyDescent="0.2">
      <c r="A5" s="7" t="s">
        <v>25</v>
      </c>
      <c r="B5" s="17"/>
      <c r="C5" s="17"/>
      <c r="D5" s="16">
        <v>0.1</v>
      </c>
      <c r="E5" s="16">
        <f t="shared" si="0"/>
        <v>0.1</v>
      </c>
    </row>
    <row r="6" spans="1:5" ht="15" x14ac:dyDescent="0.2">
      <c r="A6" s="7" t="s">
        <v>24</v>
      </c>
      <c r="B6" s="16">
        <v>0.01</v>
      </c>
      <c r="C6" s="16">
        <v>7.0000000000000007E-2</v>
      </c>
      <c r="D6" s="16">
        <v>0.08</v>
      </c>
      <c r="E6" s="16">
        <f t="shared" si="0"/>
        <v>0.16</v>
      </c>
    </row>
    <row r="7" spans="1:5" ht="15" x14ac:dyDescent="0.2">
      <c r="A7" s="7" t="s">
        <v>23</v>
      </c>
      <c r="B7" s="16">
        <v>0.01</v>
      </c>
      <c r="C7" s="16">
        <v>0.08</v>
      </c>
      <c r="D7" s="16">
        <v>7.0000000000000007E-2</v>
      </c>
      <c r="E7" s="16">
        <f t="shared" si="0"/>
        <v>0.16</v>
      </c>
    </row>
    <row r="8" spans="1:5" ht="14.25" x14ac:dyDescent="0.2">
      <c r="A8" s="15" t="s">
        <v>16</v>
      </c>
      <c r="B8" s="14">
        <f>B2+B3+B4+B5+B6+B7</f>
        <v>0.05</v>
      </c>
      <c r="C8" s="14">
        <f>C2+C3+C4+C5+C6+C7</f>
        <v>0.25</v>
      </c>
      <c r="D8" s="14">
        <f>D2+D3+D4+D5+D6+D7</f>
        <v>0.7</v>
      </c>
      <c r="E8" s="14">
        <f>E2+E3+E4+E5+E6+E7</f>
        <v>1</v>
      </c>
    </row>
    <row r="9" spans="1:5" x14ac:dyDescent="0.2">
      <c r="A9" s="367" t="s">
        <v>22</v>
      </c>
      <c r="B9" s="367"/>
      <c r="C9" s="367"/>
      <c r="D9" s="367"/>
      <c r="E9" s="367"/>
    </row>
  </sheetData>
  <mergeCells count="1">
    <mergeCell ref="A9:E9"/>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20</vt:i4>
      </vt:variant>
      <vt:variant>
        <vt:lpstr>Intervalli denominati</vt:lpstr>
      </vt:variant>
      <vt:variant>
        <vt:i4>1</vt:i4>
      </vt:variant>
    </vt:vector>
  </HeadingPairs>
  <TitlesOfParts>
    <vt:vector size="21" baseType="lpstr">
      <vt:lpstr>ISTRUZIONI</vt:lpstr>
      <vt:lpstr>fondo_EPBEC</vt:lpstr>
      <vt:lpstr>decurtazione %</vt:lpstr>
      <vt:lpstr>fondo_%_LAVORI_36-23</vt:lpstr>
      <vt:lpstr>fondo_%_SERVIZI-FORNITURE_36-23</vt:lpstr>
      <vt:lpstr>CUC_36-23</vt:lpstr>
      <vt:lpstr>vincolo_FONDO</vt:lpstr>
      <vt:lpstr>tabella_LAVORI_36-23</vt:lpstr>
      <vt:lpstr>tabella_SERVIZI-FORNITURE_36-23</vt:lpstr>
      <vt:lpstr>affidamenti EXT_36-23</vt:lpstr>
      <vt:lpstr>attribuzioni EPBEC_36-23</vt:lpstr>
      <vt:lpstr>personale</vt:lpstr>
      <vt:lpstr>tabella_LAVORI</vt:lpstr>
      <vt:lpstr>tabella_SERVIZI</vt:lpstr>
      <vt:lpstr>fondo_%_LAVORI</vt:lpstr>
      <vt:lpstr>fondo_%_SERVIZI</vt:lpstr>
      <vt:lpstr>cuc</vt:lpstr>
      <vt:lpstr>DL+collaudo_EXT</vt:lpstr>
      <vt:lpstr>ITACA LAVORI</vt:lpstr>
      <vt:lpstr>ITACA SERVIZI</vt:lpstr>
      <vt:lpstr>fondo_EPBEC!Area_stampa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Giuliano</dc:creator>
  <cp:lastModifiedBy>Giuliano Pozzi</cp:lastModifiedBy>
  <cp:lastPrinted>2023-10-24T18:26:21Z</cp:lastPrinted>
  <dcterms:created xsi:type="dcterms:W3CDTF">2022-08-08T13:46:16Z</dcterms:created>
  <dcterms:modified xsi:type="dcterms:W3CDTF">2023-10-24T19:11:07Z</dcterms:modified>
</cp:coreProperties>
</file>